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2090" activeTab="0"/>
  </bookViews>
  <sheets>
    <sheet name="9 месяцев 2020" sheetId="1" r:id="rId1"/>
  </sheets>
  <definedNames>
    <definedName name="_xlnm.Print_Area" localSheetId="0">'9 месяцев 2020'!$A$1:$BQ$36</definedName>
    <definedName name="_xlnm.Print_Titles" localSheetId="0">'9 месяцев 2020'!$A:$A</definedName>
  </definedNames>
  <calcPr fullCalcOnLoad="1"/>
</workbook>
</file>

<file path=xl/sharedStrings.xml><?xml version="1.0" encoding="utf-8"?>
<sst xmlns="http://schemas.openxmlformats.org/spreadsheetml/2006/main" count="122" uniqueCount="71">
  <si>
    <t>Приложение1</t>
  </si>
  <si>
    <t>Сравнительная характеристика поступления доходов в бюджет Лахденпохского муниципального района на 01.10.2020 года</t>
  </si>
  <si>
    <t>Вид доходов</t>
  </si>
  <si>
    <t>2013 год</t>
  </si>
  <si>
    <t>2014 год</t>
  </si>
  <si>
    <t>2015 год</t>
  </si>
  <si>
    <t>2016 год</t>
  </si>
  <si>
    <t>2018 год</t>
  </si>
  <si>
    <t>2019 год</t>
  </si>
  <si>
    <t>2020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</si>
  <si>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</si>
  <si>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</si>
  <si>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</si>
  <si>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</si>
  <si>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</si>
  <si>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</si>
  <si>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</si>
  <si>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уточненный годовой план, тыс.руб.</t>
  </si>
  <si>
    <t>Коэффициент роста/снижения</t>
  </si>
  <si>
    <t>Отклонение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</si>
  <si>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</si>
  <si>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</si>
  <si>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</si>
  <si>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</si>
  <si>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</si>
  <si>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</si>
  <si>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</si>
  <si>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</si>
  <si>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</si>
  <si>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</si>
  <si>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</si>
  <si>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</si>
  <si>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</si>
  <si>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уд.вес в общ.объеме доходов по факту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</si>
  <si>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</si>
  <si>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</si>
  <si>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</si>
  <si>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</si>
  <si>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</si>
  <si>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t>К 9 мес.2018 года</t>
  </si>
  <si>
    <t>К  9 мес.2018 г.</t>
  </si>
  <si>
    <t>К 9 мес. 2018 года, тыс.руб.</t>
  </si>
  <si>
    <t>Коэфф-т роста/сниж-я к 9м.2018</t>
  </si>
  <si>
    <t>К 9 мес. 2019 года, тыс.руб.</t>
  </si>
  <si>
    <t>Коэфф-т роста/сниж-я к 9 м..2019</t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</si>
  <si>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</si>
  <si>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</si>
  <si>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</si>
  <si>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Акцизы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</si>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</sst>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19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0" fillId="0" borderId="1" xfId="0" applyFont="1" applyBorder="1"/>
    <xf numFmtId="0" fontId="0" fillId="0" borderId="1" xfId="0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2" borderId="1" xfId="0" applyFont="1" applyFill="1" applyBorder="1"/>
    <xf numFmtId="0" fontId="0" fillId="0" borderId="2" xfId="0" applyBorder="1"/>
    <xf numFmtId="0" fontId="0" fillId="0" borderId="3" xfId="0" applyFont="1" applyBorder="1"/>
    <xf numFmtId="0" fontId="0" fillId="0" borderId="4" xfId="0" applyFont="1" applyBorder="1"/>
    <xf numFmtId="0" fontId="0" fillId="5" borderId="1" xfId="0" applyFont="1" applyFill="1" applyBorder="1"/>
    <xf numFmtId="0" fontId="5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/>
    </xf>
    <xf numFmtId="9" fontId="7" fillId="3" borderId="9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10" fontId="7" fillId="3" borderId="9" xfId="0" applyNumberFormat="1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3" fontId="3" fillId="5" borderId="13" xfId="0" applyNumberFormat="1" applyFont="1" applyFill="1" applyBorder="1" applyAlignment="1">
      <alignment horizontal="center" vertical="center" wrapText="1"/>
    </xf>
    <xf numFmtId="4" fontId="3" fillId="5" borderId="1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/>
    </xf>
    <xf numFmtId="9" fontId="7" fillId="3" borderId="5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10" fontId="7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3" fontId="7" fillId="3" borderId="17" xfId="0" applyNumberFormat="1" applyFont="1" applyFill="1" applyBorder="1" applyAlignment="1">
      <alignment horizontal="center" vertical="center" wrapText="1"/>
    </xf>
    <xf numFmtId="164" fontId="7" fillId="3" borderId="17" xfId="0" applyNumberFormat="1" applyFont="1" applyFill="1" applyBorder="1" applyAlignment="1">
      <alignment horizontal="center" vertical="center" wrapText="1"/>
    </xf>
    <xf numFmtId="165" fontId="7" fillId="3" borderId="17" xfId="0" applyNumberFormat="1" applyFont="1" applyFill="1" applyBorder="1" applyAlignment="1">
      <alignment horizontal="center" vertical="center" wrapText="1"/>
    </xf>
    <xf numFmtId="1" fontId="7" fillId="3" borderId="17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/>
    </xf>
    <xf numFmtId="9" fontId="7" fillId="3" borderId="17" xfId="0" applyNumberFormat="1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 wrapText="1"/>
    </xf>
    <xf numFmtId="3" fontId="7" fillId="3" borderId="20" xfId="0" applyNumberFormat="1" applyFont="1" applyFill="1" applyBorder="1" applyAlignment="1">
      <alignment horizontal="center" vertical="center" wrapText="1"/>
    </xf>
    <xf numFmtId="10" fontId="7" fillId="3" borderId="17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3" fontId="3" fillId="3" borderId="21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 wrapText="1"/>
    </xf>
    <xf numFmtId="165" fontId="7" fillId="0" borderId="21" xfId="0" applyNumberFormat="1" applyFont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 wrapText="1"/>
    </xf>
    <xf numFmtId="3" fontId="3" fillId="5" borderId="21" xfId="0" applyNumberFormat="1" applyFont="1" applyFill="1" applyBorder="1" applyAlignment="1">
      <alignment horizontal="center" vertical="center" wrapText="1"/>
    </xf>
    <xf numFmtId="4" fontId="3" fillId="5" borderId="21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3" fontId="7" fillId="3" borderId="13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5" fontId="7" fillId="3" borderId="13" xfId="0" applyNumberFormat="1" applyFont="1" applyFill="1" applyBorder="1" applyAlignment="1">
      <alignment horizontal="center" vertical="center" wrapText="1"/>
    </xf>
    <xf numFmtId="1" fontId="7" fillId="3" borderId="13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/>
    </xf>
    <xf numFmtId="9" fontId="7" fillId="3" borderId="13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 wrapText="1"/>
    </xf>
    <xf numFmtId="3" fontId="7" fillId="3" borderId="16" xfId="0" applyNumberFormat="1" applyFont="1" applyFill="1" applyBorder="1" applyAlignment="1">
      <alignment horizontal="center" vertical="center" wrapText="1"/>
    </xf>
    <xf numFmtId="10" fontId="7" fillId="3" borderId="13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/>
    </xf>
    <xf numFmtId="9" fontId="7" fillId="3" borderId="5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10" fontId="7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hidden="1" customWidth="1"/>
    <col min="31" max="31" width="7.140625" style="0" hidden="1" customWidth="1"/>
    <col min="32" max="32" width="8.00390625" style="0" customWidth="1"/>
    <col min="33" max="33" width="7.140625" style="0" customWidth="1"/>
    <col min="34" max="34" width="6.7109375" style="0" hidden="1" customWidth="1"/>
    <col min="35" max="35" width="7.8515625" style="0" hidden="1" customWidth="1"/>
    <col min="36" max="36" width="8.57421875" style="0" customWidth="1"/>
    <col min="37" max="37" width="7.140625" style="0" hidden="1" customWidth="1"/>
    <col min="38" max="38" width="8.140625" style="0" hidden="1" customWidth="1"/>
    <col min="39" max="40" width="7.140625" style="0" hidden="1" customWidth="1"/>
    <col min="41" max="41" width="8.8515625" style="0" hidden="1" customWidth="1"/>
    <col min="42" max="43" width="5.8515625" style="0" hidden="1" customWidth="1"/>
    <col min="44" max="44" width="6.57421875" style="0" hidden="1" customWidth="1"/>
    <col min="45" max="45" width="7.8515625" style="0" customWidth="1"/>
    <col min="46" max="46" width="7.421875" style="0" hidden="1" customWidth="1"/>
    <col min="47" max="47" width="7.140625" style="0" hidden="1" customWidth="1"/>
    <col min="48" max="48" width="7.57421875" style="0" customWidth="1"/>
    <col min="49" max="49" width="7.140625" style="0" customWidth="1"/>
    <col min="50" max="50" width="6.7109375" style="0" hidden="1" customWidth="1"/>
    <col min="51" max="51" width="8.28125" style="0" hidden="1" customWidth="1"/>
    <col min="52" max="52" width="8.7109375" style="0" customWidth="1"/>
    <col min="53" max="53" width="7.140625" style="0" customWidth="1"/>
    <col min="54" max="54" width="8.140625" style="0" hidden="1" customWidth="1"/>
    <col min="55" max="56" width="7.140625" style="0" hidden="1" customWidth="1"/>
    <col min="57" max="57" width="6.7109375" style="0" customWidth="1"/>
    <col min="58" max="58" width="7.8515625" style="0" customWidth="1"/>
    <col min="59" max="59" width="7.421875" style="0" hidden="1" customWidth="1"/>
    <col min="60" max="60" width="7.140625" style="0" hidden="1" customWidth="1"/>
    <col min="61" max="61" width="9.00390625" style="0" customWidth="1"/>
    <col min="62" max="62" width="7.140625" style="0" customWidth="1"/>
    <col min="63" max="63" width="6.7109375" style="0" hidden="1" customWidth="1"/>
    <col min="64" max="64" width="8.28125" style="0" hidden="1" customWidth="1"/>
    <col min="65" max="65" width="8.7109375" style="0" customWidth="1"/>
    <col min="66" max="66" width="7.140625" style="0" customWidth="1"/>
    <col min="67" max="67" width="8.140625" style="0" customWidth="1"/>
    <col min="68" max="69" width="7.140625" style="0" customWidth="1"/>
    <col min="70" max="70" width="8.8515625" style="0" hidden="1" customWidth="1"/>
  </cols>
  <sheetData>
    <row r="1" spans="8:69" ht="14.6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2" t="s">
        <v>0</v>
      </c>
      <c r="BO1" s="2"/>
      <c r="BP1" s="2"/>
      <c r="BQ1" s="2"/>
    </row>
    <row r="2" spans="1:70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7:69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</row>
    <row r="4" spans="13:69" ht="4.5" customHeight="1" hidden="1">
      <c r="M4" s="4"/>
      <c r="N4" s="4"/>
      <c r="O4" s="4"/>
      <c r="X4" s="4"/>
      <c r="Y4" s="4"/>
      <c r="Z4" s="4"/>
      <c r="AJ4" s="4"/>
      <c r="AK4" s="4"/>
      <c r="AL4" s="4"/>
      <c r="AM4" s="4"/>
      <c r="AN4" s="4"/>
      <c r="AZ4" s="4"/>
      <c r="BA4" s="4"/>
      <c r="BB4" s="4"/>
      <c r="BC4" s="4"/>
      <c r="BD4" s="4"/>
      <c r="BM4" s="4"/>
      <c r="BN4" s="4"/>
      <c r="BO4" s="4"/>
      <c r="BP4" s="4"/>
      <c r="BQ4" s="4"/>
    </row>
    <row r="5" spans="1:70" ht="18" customHeight="1">
      <c r="A5" s="5" t="s">
        <v>2</v>
      </c>
      <c r="B5" s="6" t="s">
        <v>3</v>
      </c>
      <c r="C5" s="6"/>
      <c r="D5" s="6"/>
      <c r="E5" s="6"/>
      <c r="F5" s="6" t="s">
        <v>4</v>
      </c>
      <c r="G5" s="6"/>
      <c r="H5" s="6"/>
      <c r="I5" s="6"/>
      <c r="J5" s="6" t="s">
        <v>5</v>
      </c>
      <c r="K5" s="6"/>
      <c r="L5" s="6"/>
      <c r="M5" s="6"/>
      <c r="N5" s="6"/>
      <c r="O5" s="6"/>
      <c r="P5" s="6"/>
      <c r="Q5" s="6"/>
      <c r="R5" s="6" t="s">
        <v>6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 t="s">
        <v>7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7"/>
      <c r="AS5" s="8" t="s">
        <v>8</v>
      </c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7"/>
      <c r="BF5" s="9" t="s">
        <v>9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33" customHeight="1">
      <c r="A6" s="5"/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10</v>
      </c>
      <c r="K6" s="10" t="s">
        <v>11</v>
      </c>
      <c r="L6" s="10" t="s">
        <v>12</v>
      </c>
      <c r="M6" s="10" t="s">
        <v>13</v>
      </c>
      <c r="N6" s="11" t="s">
        <v>14</v>
      </c>
      <c r="O6" s="11"/>
      <c r="P6" s="12" t="s">
        <v>15</v>
      </c>
      <c r="Q6" s="12"/>
      <c r="R6" s="10" t="s">
        <v>16</v>
      </c>
      <c r="S6" s="11" t="s">
        <v>11</v>
      </c>
      <c r="T6" s="11"/>
      <c r="U6" s="11"/>
      <c r="V6" s="11"/>
      <c r="W6" s="10" t="s">
        <v>12</v>
      </c>
      <c r="X6" s="10" t="s">
        <v>13</v>
      </c>
      <c r="Y6" s="11" t="s">
        <v>14</v>
      </c>
      <c r="Z6" s="11"/>
      <c r="AA6" s="12" t="s">
        <v>15</v>
      </c>
      <c r="AB6" s="12"/>
      <c r="AC6" s="10" t="s">
        <v>17</v>
      </c>
      <c r="AD6" s="11" t="s">
        <v>11</v>
      </c>
      <c r="AE6" s="11"/>
      <c r="AF6" s="11"/>
      <c r="AG6" s="11"/>
      <c r="AH6" s="11"/>
      <c r="AI6" s="11"/>
      <c r="AJ6" s="11"/>
      <c r="AK6" s="13" t="s">
        <v>14</v>
      </c>
      <c r="AL6" s="13"/>
      <c r="AM6" s="13"/>
      <c r="AN6" s="13"/>
      <c r="AO6" s="11" t="s">
        <v>18</v>
      </c>
      <c r="AP6" s="11"/>
      <c r="AQ6" s="11"/>
      <c r="AR6" s="14"/>
      <c r="AS6" s="15" t="s">
        <v>17</v>
      </c>
      <c r="AT6" s="11" t="s">
        <v>11</v>
      </c>
      <c r="AU6" s="11"/>
      <c r="AV6" s="11"/>
      <c r="AW6" s="11"/>
      <c r="AX6" s="11"/>
      <c r="AY6" s="11"/>
      <c r="AZ6" s="11"/>
      <c r="BA6" s="13" t="s">
        <v>14</v>
      </c>
      <c r="BB6" s="13"/>
      <c r="BC6" s="13"/>
      <c r="BD6" s="13"/>
      <c r="BE6" s="16" t="s">
        <v>18</v>
      </c>
      <c r="BF6" s="17" t="s">
        <v>17</v>
      </c>
      <c r="BG6" s="11" t="s">
        <v>11</v>
      </c>
      <c r="BH6" s="11"/>
      <c r="BI6" s="11"/>
      <c r="BJ6" s="11"/>
      <c r="BK6" s="11"/>
      <c r="BL6" s="11"/>
      <c r="BM6" s="11"/>
      <c r="BN6" s="18" t="s">
        <v>19</v>
      </c>
      <c r="BO6" s="18"/>
      <c r="BP6" s="18"/>
      <c r="BQ6" s="18"/>
      <c r="BR6" s="19" t="s">
        <v>18</v>
      </c>
    </row>
    <row r="7" spans="1:70" ht="56.25" customHeight="1">
      <c r="A7" s="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0" t="s">
        <v>20</v>
      </c>
      <c r="O7" s="20" t="s">
        <v>21</v>
      </c>
      <c r="P7" s="20" t="s">
        <v>22</v>
      </c>
      <c r="Q7" s="20" t="s">
        <v>23</v>
      </c>
      <c r="R7" s="10"/>
      <c r="S7" s="21" t="s">
        <v>24</v>
      </c>
      <c r="T7" s="20" t="s">
        <v>25</v>
      </c>
      <c r="U7" s="20" t="s">
        <v>26</v>
      </c>
      <c r="V7" s="22" t="s">
        <v>27</v>
      </c>
      <c r="W7" s="10"/>
      <c r="X7" s="10"/>
      <c r="Y7" s="20" t="s">
        <v>28</v>
      </c>
      <c r="Z7" s="20" t="s">
        <v>29</v>
      </c>
      <c r="AA7" s="20" t="s">
        <v>30</v>
      </c>
      <c r="AB7" s="20" t="s">
        <v>31</v>
      </c>
      <c r="AC7" s="10"/>
      <c r="AD7" s="21" t="s">
        <v>25</v>
      </c>
      <c r="AE7" s="10" t="s">
        <v>12</v>
      </c>
      <c r="AF7" s="23" t="s">
        <v>26</v>
      </c>
      <c r="AG7" s="10" t="s">
        <v>12</v>
      </c>
      <c r="AH7" s="22" t="s">
        <v>27</v>
      </c>
      <c r="AI7" s="20" t="s">
        <v>32</v>
      </c>
      <c r="AJ7" s="24" t="s">
        <v>33</v>
      </c>
      <c r="AK7" s="25" t="s">
        <v>34</v>
      </c>
      <c r="AL7" s="25" t="s">
        <v>35</v>
      </c>
      <c r="AM7" s="25" t="s">
        <v>36</v>
      </c>
      <c r="AN7" s="25" t="s">
        <v>37</v>
      </c>
      <c r="AO7" s="20" t="s">
        <v>38</v>
      </c>
      <c r="AP7" s="20"/>
      <c r="AQ7" s="20"/>
      <c r="AR7" s="26" t="s">
        <v>31</v>
      </c>
      <c r="AS7" s="15"/>
      <c r="AT7" s="21" t="s">
        <v>25</v>
      </c>
      <c r="AU7" s="10" t="s">
        <v>12</v>
      </c>
      <c r="AV7" s="23" t="s">
        <v>26</v>
      </c>
      <c r="AW7" s="10" t="s">
        <v>12</v>
      </c>
      <c r="AX7" s="22" t="s">
        <v>27</v>
      </c>
      <c r="AY7" s="20" t="s">
        <v>32</v>
      </c>
      <c r="AZ7" s="24" t="s">
        <v>33</v>
      </c>
      <c r="BA7" s="25" t="s">
        <v>39</v>
      </c>
      <c r="BB7" s="25" t="s">
        <v>35</v>
      </c>
      <c r="BC7" s="25" t="s">
        <v>36</v>
      </c>
      <c r="BD7" s="25" t="s">
        <v>37</v>
      </c>
      <c r="BE7" s="26" t="s">
        <v>40</v>
      </c>
      <c r="BF7" s="17"/>
      <c r="BG7" s="21" t="s">
        <v>25</v>
      </c>
      <c r="BH7" s="10" t="s">
        <v>12</v>
      </c>
      <c r="BI7" s="23" t="s">
        <v>26</v>
      </c>
      <c r="BJ7" s="10" t="s">
        <v>12</v>
      </c>
      <c r="BK7" s="22" t="s">
        <v>27</v>
      </c>
      <c r="BL7" s="20" t="s">
        <v>32</v>
      </c>
      <c r="BM7" s="24" t="s">
        <v>33</v>
      </c>
      <c r="BN7" s="25" t="s">
        <v>41</v>
      </c>
      <c r="BO7" s="25" t="s">
        <v>42</v>
      </c>
      <c r="BP7" s="27" t="s">
        <v>43</v>
      </c>
      <c r="BQ7" s="27" t="s">
        <v>44</v>
      </c>
      <c r="BR7" s="20" t="s">
        <v>45</v>
      </c>
    </row>
    <row r="8" spans="1:70" ht="13.5" customHeight="1" hidden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9"/>
      <c r="R8" s="28"/>
      <c r="S8" s="30"/>
      <c r="T8" s="28"/>
      <c r="U8" s="28"/>
      <c r="V8" s="28"/>
      <c r="W8" s="28"/>
      <c r="X8" s="28"/>
      <c r="Y8" s="28"/>
      <c r="Z8" s="28"/>
      <c r="AA8" s="29"/>
      <c r="AB8" s="29"/>
      <c r="AC8" s="28"/>
      <c r="AD8" s="30"/>
      <c r="AE8" s="10"/>
      <c r="AF8" s="31"/>
      <c r="AG8" s="10"/>
      <c r="AH8" s="28"/>
      <c r="AI8" s="28"/>
      <c r="AJ8" s="28"/>
      <c r="AK8" s="32"/>
      <c r="AL8" s="32"/>
      <c r="AM8" s="32"/>
      <c r="AN8" s="32"/>
      <c r="AO8" s="29"/>
      <c r="AP8" s="29"/>
      <c r="AQ8" s="29"/>
      <c r="AR8" s="33"/>
      <c r="AS8" s="34"/>
      <c r="AT8" s="30"/>
      <c r="AU8" s="10"/>
      <c r="AV8" s="31"/>
      <c r="AW8" s="10"/>
      <c r="AX8" s="28"/>
      <c r="AY8" s="28"/>
      <c r="AZ8" s="28"/>
      <c r="BA8" s="32"/>
      <c r="BB8" s="32"/>
      <c r="BC8" s="32"/>
      <c r="BD8" s="32"/>
      <c r="BE8" s="33"/>
      <c r="BF8" s="35"/>
      <c r="BG8" s="30"/>
      <c r="BH8" s="10"/>
      <c r="BI8" s="31"/>
      <c r="BJ8" s="10"/>
      <c r="BK8" s="28"/>
      <c r="BL8" s="28"/>
      <c r="BM8" s="28"/>
      <c r="BN8" s="32"/>
      <c r="BO8" s="32"/>
      <c r="BP8" s="36"/>
      <c r="BQ8" s="36"/>
      <c r="BR8" s="29"/>
    </row>
    <row r="9" spans="1:70" ht="3" customHeight="1" hidden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8"/>
      <c r="S9" s="30"/>
      <c r="T9" s="28"/>
      <c r="U9" s="28"/>
      <c r="V9" s="28"/>
      <c r="W9" s="28"/>
      <c r="X9" s="28"/>
      <c r="Y9" s="28"/>
      <c r="Z9" s="28"/>
      <c r="AA9" s="29"/>
      <c r="AB9" s="29"/>
      <c r="AC9" s="28"/>
      <c r="AD9" s="30"/>
      <c r="AE9" s="28"/>
      <c r="AF9" s="31"/>
      <c r="AG9" s="28"/>
      <c r="AH9" s="28"/>
      <c r="AI9" s="28"/>
      <c r="AJ9" s="28"/>
      <c r="AK9" s="32"/>
      <c r="AL9" s="32"/>
      <c r="AM9" s="32"/>
      <c r="AN9" s="32"/>
      <c r="AO9" s="29"/>
      <c r="AP9" s="29"/>
      <c r="AQ9" s="29"/>
      <c r="AR9" s="33"/>
      <c r="AS9" s="34"/>
      <c r="AT9" s="30"/>
      <c r="AU9" s="28"/>
      <c r="AV9" s="31"/>
      <c r="AW9" s="28"/>
      <c r="AX9" s="28"/>
      <c r="AY9" s="28"/>
      <c r="AZ9" s="28"/>
      <c r="BA9" s="32"/>
      <c r="BB9" s="32"/>
      <c r="BC9" s="32"/>
      <c r="BD9" s="32"/>
      <c r="BE9" s="33"/>
      <c r="BF9" s="35"/>
      <c r="BG9" s="30"/>
      <c r="BH9" s="28"/>
      <c r="BI9" s="31"/>
      <c r="BJ9" s="28"/>
      <c r="BK9" s="28"/>
      <c r="BL9" s="28"/>
      <c r="BM9" s="28"/>
      <c r="BN9" s="32"/>
      <c r="BO9" s="32"/>
      <c r="BP9" s="36"/>
      <c r="BQ9" s="36"/>
      <c r="BR9" s="29"/>
    </row>
    <row r="10" spans="1:70" ht="13.5" customHeight="1" hidden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8"/>
      <c r="S10" s="30"/>
      <c r="T10" s="28"/>
      <c r="U10" s="28"/>
      <c r="V10" s="28"/>
      <c r="W10" s="28"/>
      <c r="X10" s="28"/>
      <c r="Y10" s="28"/>
      <c r="Z10" s="28"/>
      <c r="AA10" s="29"/>
      <c r="AB10" s="29"/>
      <c r="AC10" s="28"/>
      <c r="AD10" s="30"/>
      <c r="AE10" s="28"/>
      <c r="AF10" s="31"/>
      <c r="AG10" s="28"/>
      <c r="AH10" s="28"/>
      <c r="AI10" s="28"/>
      <c r="AJ10" s="28"/>
      <c r="AK10" s="32"/>
      <c r="AL10" s="32"/>
      <c r="AM10" s="32"/>
      <c r="AN10" s="32"/>
      <c r="AO10" s="29"/>
      <c r="AP10" s="29"/>
      <c r="AQ10" s="29"/>
      <c r="AR10" s="33"/>
      <c r="AS10" s="34"/>
      <c r="AT10" s="30"/>
      <c r="AU10" s="28"/>
      <c r="AV10" s="31"/>
      <c r="AW10" s="28"/>
      <c r="AX10" s="28"/>
      <c r="AY10" s="28"/>
      <c r="AZ10" s="28"/>
      <c r="BA10" s="32"/>
      <c r="BB10" s="32"/>
      <c r="BC10" s="32"/>
      <c r="BD10" s="32"/>
      <c r="BE10" s="33"/>
      <c r="BF10" s="35"/>
      <c r="BG10" s="30"/>
      <c r="BH10" s="28"/>
      <c r="BI10" s="31"/>
      <c r="BJ10" s="28"/>
      <c r="BK10" s="28"/>
      <c r="BL10" s="28"/>
      <c r="BM10" s="28"/>
      <c r="BN10" s="32"/>
      <c r="BO10" s="32"/>
      <c r="BP10" s="36"/>
      <c r="BQ10" s="36"/>
      <c r="BR10" s="29"/>
    </row>
    <row r="11" spans="1:70" ht="13.5" thickBo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7">
        <v>2</v>
      </c>
      <c r="S11" s="38">
        <v>3</v>
      </c>
      <c r="T11" s="37">
        <v>20</v>
      </c>
      <c r="U11" s="37">
        <v>21</v>
      </c>
      <c r="V11" s="37">
        <v>4</v>
      </c>
      <c r="W11" s="37">
        <v>5</v>
      </c>
      <c r="X11" s="37">
        <v>6</v>
      </c>
      <c r="Y11" s="37">
        <v>25</v>
      </c>
      <c r="Z11" s="37">
        <v>26</v>
      </c>
      <c r="AA11" s="37">
        <v>27</v>
      </c>
      <c r="AB11" s="37">
        <v>28</v>
      </c>
      <c r="AC11" s="37">
        <v>2</v>
      </c>
      <c r="AD11" s="38">
        <v>3</v>
      </c>
      <c r="AE11" s="37">
        <v>31</v>
      </c>
      <c r="AF11" s="39">
        <v>3</v>
      </c>
      <c r="AG11" s="37">
        <v>4</v>
      </c>
      <c r="AH11" s="37">
        <v>35</v>
      </c>
      <c r="AI11" s="37">
        <v>4</v>
      </c>
      <c r="AJ11" s="37">
        <v>5</v>
      </c>
      <c r="AK11" s="40">
        <v>11</v>
      </c>
      <c r="AL11" s="40">
        <v>39</v>
      </c>
      <c r="AM11" s="40">
        <v>40</v>
      </c>
      <c r="AN11" s="40">
        <v>41</v>
      </c>
      <c r="AO11" s="37">
        <v>12</v>
      </c>
      <c r="AP11" s="37">
        <v>43</v>
      </c>
      <c r="AQ11" s="37">
        <v>44</v>
      </c>
      <c r="AR11" s="41">
        <v>45</v>
      </c>
      <c r="AS11" s="42">
        <v>6</v>
      </c>
      <c r="AT11" s="38">
        <v>7</v>
      </c>
      <c r="AU11" s="37">
        <v>31</v>
      </c>
      <c r="AV11" s="39">
        <v>7</v>
      </c>
      <c r="AW11" s="37">
        <v>8</v>
      </c>
      <c r="AX11" s="37">
        <v>35</v>
      </c>
      <c r="AY11" s="37">
        <v>8</v>
      </c>
      <c r="AZ11" s="37">
        <v>9</v>
      </c>
      <c r="BA11" s="40">
        <v>10</v>
      </c>
      <c r="BB11" s="40">
        <v>39</v>
      </c>
      <c r="BC11" s="40">
        <v>40</v>
      </c>
      <c r="BD11" s="40">
        <v>41</v>
      </c>
      <c r="BE11" s="41">
        <v>11</v>
      </c>
      <c r="BF11" s="43">
        <v>12</v>
      </c>
      <c r="BG11" s="38">
        <v>13</v>
      </c>
      <c r="BH11" s="37">
        <v>14</v>
      </c>
      <c r="BI11" s="39">
        <v>13</v>
      </c>
      <c r="BJ11" s="37">
        <v>14</v>
      </c>
      <c r="BK11" s="37">
        <v>35</v>
      </c>
      <c r="BL11" s="37">
        <v>15</v>
      </c>
      <c r="BM11" s="37">
        <v>15</v>
      </c>
      <c r="BN11" s="40">
        <v>16</v>
      </c>
      <c r="BO11" s="40">
        <v>17</v>
      </c>
      <c r="BP11" s="44">
        <v>18</v>
      </c>
      <c r="BQ11" s="44">
        <v>19</v>
      </c>
      <c r="BR11" s="45">
        <v>18</v>
      </c>
    </row>
    <row r="12" spans="1:70" ht="21" customHeight="1" thickBot="1">
      <c r="A12" s="46" t="s">
        <v>46</v>
      </c>
      <c r="B12" s="47">
        <f>B13+B15+B16</f>
        <v>74884</v>
      </c>
      <c r="C12" s="47">
        <f>C13+C15+C16</f>
        <v>75835</v>
      </c>
      <c r="D12" s="47">
        <f>C12/B12*100</f>
        <v>101.26996421131349</v>
      </c>
      <c r="E12" s="48">
        <f aca="true" t="shared" si="0" ref="E12:E36">C12/C$35*100</f>
        <v>22.65516705702404</v>
      </c>
      <c r="F12" s="47">
        <f>F13+F15+F16</f>
        <v>65662</v>
      </c>
      <c r="G12" s="47">
        <f>G13+G15+G16</f>
        <v>64664</v>
      </c>
      <c r="H12" s="47">
        <f>G12/F12*100</f>
        <v>98.48009503213426</v>
      </c>
      <c r="I12" s="48">
        <f aca="true" t="shared" si="1" ref="I12:I30">G12/G$35*100</f>
        <v>19.134417924757212</v>
      </c>
      <c r="J12" s="47">
        <f>J13+J15+J16</f>
        <v>77476</v>
      </c>
      <c r="K12" s="47">
        <f>K13+K15+K16</f>
        <v>69865.68937000001</v>
      </c>
      <c r="L12" s="47">
        <f>K12/J12*100</f>
        <v>90.17720244979091</v>
      </c>
      <c r="M12" s="49">
        <f aca="true" t="shared" si="2" ref="M12:M36">K12/K$35*100</f>
        <v>19.19756668645333</v>
      </c>
      <c r="N12" s="50">
        <f aca="true" t="shared" si="3" ref="N12:N36">K12-C12</f>
        <v>-5969.310629999993</v>
      </c>
      <c r="O12" s="50">
        <f aca="true" t="shared" si="4" ref="O12:O36">K12-G12</f>
        <v>5201.689370000007</v>
      </c>
      <c r="P12" s="51">
        <f>K12/C12</f>
        <v>0.9212855458561351</v>
      </c>
      <c r="Q12" s="51">
        <f>K12/G12</f>
        <v>1.0804418126005197</v>
      </c>
      <c r="R12" s="47">
        <f>R13+R15+R16</f>
        <v>83610.5</v>
      </c>
      <c r="S12" s="47">
        <f>S13+S15+S16</f>
        <v>17368.0494</v>
      </c>
      <c r="T12" s="47">
        <f>T13+T15+T16</f>
        <v>39633.49547</v>
      </c>
      <c r="U12" s="47">
        <f>U13+U15+U16</f>
        <v>57871.44086</v>
      </c>
      <c r="V12" s="47">
        <f>V13+V15+V16</f>
        <v>78989.04999999999</v>
      </c>
      <c r="W12" s="47">
        <f>V12/R12*100</f>
        <v>94.47264398610221</v>
      </c>
      <c r="X12" s="49">
        <f aca="true" t="shared" si="5" ref="X12:X36">V12/V$35*100</f>
        <v>25.693189876714186</v>
      </c>
      <c r="Y12" s="47">
        <f aca="true" t="shared" si="6" ref="Y12:Y36">V12-G12</f>
        <v>14325.049999999988</v>
      </c>
      <c r="Z12" s="47">
        <f aca="true" t="shared" si="7" ref="Z12:Z36">V12-K12</f>
        <v>9123.360629999981</v>
      </c>
      <c r="AA12" s="51">
        <f>V12/G12</f>
        <v>1.2215305270320425</v>
      </c>
      <c r="AB12" s="51">
        <f aca="true" t="shared" si="8" ref="AB12:AB36">V12/K12</f>
        <v>1.1305842783813926</v>
      </c>
      <c r="AC12" s="47">
        <f>AC13+AC15+AC16</f>
        <v>67941</v>
      </c>
      <c r="AD12" s="47">
        <f>AD13+AD15+AD16</f>
        <v>32161</v>
      </c>
      <c r="AE12" s="52">
        <f aca="true" t="shared" si="9" ref="AE12:AE35">AD12/AC12</f>
        <v>0.4733665974889978</v>
      </c>
      <c r="AF12" s="53">
        <f>AF13+AF15+AF16</f>
        <v>49750.712</v>
      </c>
      <c r="AG12" s="52">
        <f aca="true" t="shared" si="10" ref="AG12:AG36">AF12/AC12</f>
        <v>0.732263463887785</v>
      </c>
      <c r="AH12" s="47">
        <f>AH13+AH15+AH16</f>
        <v>0</v>
      </c>
      <c r="AI12" s="52">
        <f aca="true" t="shared" si="11" ref="AI12:AI36">AD12/AC12</f>
        <v>0.4733665974889978</v>
      </c>
      <c r="AJ12" s="49">
        <f aca="true" t="shared" si="12" ref="AJ12:AJ35">AF12/AF$35*100</f>
        <v>17.277096350296016</v>
      </c>
      <c r="AK12" s="47">
        <f aca="true" t="shared" si="13" ref="AK12:AK36">AD12-S12</f>
        <v>14792.9506</v>
      </c>
      <c r="AL12" s="47">
        <f aca="true" t="shared" si="14" ref="AL12:AL35">AK12-T12</f>
        <v>-24840.54487</v>
      </c>
      <c r="AM12" s="47"/>
      <c r="AN12" s="47"/>
      <c r="AO12" s="51">
        <f aca="true" t="shared" si="15" ref="AO12:AO36">AD12/S12</f>
        <v>1.851733563125402</v>
      </c>
      <c r="AP12" s="51"/>
      <c r="AQ12" s="51"/>
      <c r="AR12" s="54">
        <f aca="true" t="shared" si="16" ref="AR12:AR36">AH12/V12</f>
        <v>0</v>
      </c>
      <c r="AS12" s="55">
        <f>AS13+AS15+AS16</f>
        <v>71556</v>
      </c>
      <c r="AT12" s="47">
        <f>AT13+AT15+AT16</f>
        <v>38670.085909999994</v>
      </c>
      <c r="AU12" s="52">
        <f aca="true" t="shared" si="17" ref="AU12:AU35">AT12/AS12</f>
        <v>0.5404170986360333</v>
      </c>
      <c r="AV12" s="53">
        <f>AV13+AV15+AV16</f>
        <v>57733</v>
      </c>
      <c r="AW12" s="52">
        <f aca="true" t="shared" si="18" ref="AW12:AW36">AV12/AS12</f>
        <v>0.8068226284308793</v>
      </c>
      <c r="AX12" s="47">
        <f>AX13+AX15+AX16</f>
        <v>0</v>
      </c>
      <c r="AY12" s="52">
        <f aca="true" t="shared" si="19" ref="AY12:AY36">AT12/AS12</f>
        <v>0.5404170986360333</v>
      </c>
      <c r="AZ12" s="49">
        <f aca="true" t="shared" si="20" ref="AZ12:AZ35">AV12/AV$35*100</f>
        <v>21.68145563914577</v>
      </c>
      <c r="BA12" s="47">
        <f aca="true" t="shared" si="21" ref="BA12:BA36">AV12-AF12</f>
        <v>7982.2880000000005</v>
      </c>
      <c r="BB12" s="47">
        <f aca="true" t="shared" si="22" ref="BB12:BB35">BA12-AJ12</f>
        <v>7965.010903649704</v>
      </c>
      <c r="BC12" s="47"/>
      <c r="BD12" s="47"/>
      <c r="BE12" s="54">
        <f aca="true" t="shared" si="23" ref="BE12:BE36">AV12/AF12</f>
        <v>1.1604457037720386</v>
      </c>
      <c r="BF12" s="56">
        <f>BF13+BF14+BF15+BF16</f>
        <v>86502.61968</v>
      </c>
      <c r="BG12" s="47">
        <f>BG13+BG15+BG16</f>
        <v>38670.085909999994</v>
      </c>
      <c r="BH12" s="52">
        <f aca="true" t="shared" si="24" ref="BH12:BH23">BG12/BF12</f>
        <v>0.44703947756787743</v>
      </c>
      <c r="BI12" s="53">
        <f>BI13+BI14+BI15+BI16</f>
        <v>60011.831379999996</v>
      </c>
      <c r="BJ12" s="52">
        <f aca="true" t="shared" si="25" ref="BJ12:BJ23">BI12/BF12</f>
        <v>0.6937573867936295</v>
      </c>
      <c r="BK12" s="47">
        <f>BK13+BK15+BK16</f>
        <v>0</v>
      </c>
      <c r="BL12" s="57">
        <f aca="true" t="shared" si="26" ref="BL12:BL36">BG12/BF12</f>
        <v>0.44703947756787743</v>
      </c>
      <c r="BM12" s="49">
        <f aca="true" t="shared" si="27" ref="BM12:BM35">BI12/BI$35*100</f>
        <v>20.85137448969216</v>
      </c>
      <c r="BN12" s="47">
        <f aca="true" t="shared" si="28" ref="BN12:BN36">BI12-AF12</f>
        <v>10261.119379999996</v>
      </c>
      <c r="BO12" s="58">
        <f aca="true" t="shared" si="29" ref="BO12:BO36">BI12/AF12</f>
        <v>1.206250704110526</v>
      </c>
      <c r="BP12" s="47">
        <f aca="true" t="shared" si="30" ref="BP12:BP36">BI12-AV12</f>
        <v>2278.831379999996</v>
      </c>
      <c r="BQ12" s="59">
        <f aca="true" t="shared" si="31" ref="BQ12:BQ36">BI12/AV12</f>
        <v>1.0394719030710338</v>
      </c>
      <c r="BR12" s="60" t="e">
        <f aca="true" t="shared" si="32" ref="BR12:BR36">BG12/AQ12</f>
        <v>#DIV/0!</v>
      </c>
    </row>
    <row r="13" spans="1:70" ht="22.5" customHeight="1">
      <c r="A13" s="61" t="s">
        <v>47</v>
      </c>
      <c r="B13" s="62">
        <v>62980</v>
      </c>
      <c r="C13" s="62">
        <v>64012</v>
      </c>
      <c r="D13" s="62">
        <f>C13/B13*100</f>
        <v>101.63861543347095</v>
      </c>
      <c r="E13" s="63">
        <f t="shared" si="0"/>
        <v>19.123129869509107</v>
      </c>
      <c r="F13" s="62">
        <v>53155</v>
      </c>
      <c r="G13" s="62">
        <v>52188</v>
      </c>
      <c r="H13" s="62">
        <f>G13/F13*100</f>
        <v>98.180792023328</v>
      </c>
      <c r="I13" s="63">
        <f t="shared" si="1"/>
        <v>15.442703863930923</v>
      </c>
      <c r="J13" s="62">
        <v>63779</v>
      </c>
      <c r="K13" s="62">
        <v>56128.11841</v>
      </c>
      <c r="L13" s="62">
        <f>K13/J13*100</f>
        <v>88.00407408394612</v>
      </c>
      <c r="M13" s="64">
        <f t="shared" si="2"/>
        <v>15.422781996105336</v>
      </c>
      <c r="N13" s="65">
        <f t="shared" si="3"/>
        <v>-7883.881589999997</v>
      </c>
      <c r="O13" s="65">
        <f t="shared" si="4"/>
        <v>3940.1184100000028</v>
      </c>
      <c r="P13" s="66">
        <f>K13/C13</f>
        <v>0.8768374431356621</v>
      </c>
      <c r="Q13" s="66">
        <f>K13/G13</f>
        <v>1.0754985515827393</v>
      </c>
      <c r="R13" s="62">
        <v>71642</v>
      </c>
      <c r="S13" s="67">
        <v>14610.95934</v>
      </c>
      <c r="T13" s="62">
        <v>33791.6434</v>
      </c>
      <c r="U13" s="62">
        <v>49003.67068</v>
      </c>
      <c r="V13" s="62">
        <v>67090.54</v>
      </c>
      <c r="W13" s="62">
        <f>V13/R13*100</f>
        <v>93.64693894642807</v>
      </c>
      <c r="X13" s="64">
        <f t="shared" si="5"/>
        <v>21.822898023856318</v>
      </c>
      <c r="Y13" s="62">
        <f t="shared" si="6"/>
        <v>14902.539999999994</v>
      </c>
      <c r="Z13" s="62">
        <f t="shared" si="7"/>
        <v>10962.42158999999</v>
      </c>
      <c r="AA13" s="66">
        <f>V13/G13</f>
        <v>1.28555491683912</v>
      </c>
      <c r="AB13" s="66">
        <f t="shared" si="8"/>
        <v>1.1953106909788531</v>
      </c>
      <c r="AC13" s="62">
        <v>57277</v>
      </c>
      <c r="AD13" s="67">
        <v>27056</v>
      </c>
      <c r="AE13" s="68">
        <f t="shared" si="9"/>
        <v>0.47237110882204025</v>
      </c>
      <c r="AF13" s="69">
        <v>41622.53</v>
      </c>
      <c r="AG13" s="68">
        <f t="shared" si="10"/>
        <v>0.7266883740419365</v>
      </c>
      <c r="AH13" s="62"/>
      <c r="AI13" s="68">
        <f t="shared" si="11"/>
        <v>0.47237110882204025</v>
      </c>
      <c r="AJ13" s="70">
        <f t="shared" si="12"/>
        <v>14.454395369318263</v>
      </c>
      <c r="AK13" s="71">
        <f t="shared" si="13"/>
        <v>12445.04066</v>
      </c>
      <c r="AL13" s="71">
        <f t="shared" si="14"/>
        <v>-21346.602740000002</v>
      </c>
      <c r="AM13" s="71"/>
      <c r="AN13" s="71"/>
      <c r="AO13" s="66">
        <f t="shared" si="15"/>
        <v>1.851760679802152</v>
      </c>
      <c r="AP13" s="66"/>
      <c r="AQ13" s="66"/>
      <c r="AR13" s="72">
        <f t="shared" si="16"/>
        <v>0</v>
      </c>
      <c r="AS13" s="73">
        <v>61597</v>
      </c>
      <c r="AT13" s="67">
        <v>33292.64902</v>
      </c>
      <c r="AU13" s="68">
        <f t="shared" si="17"/>
        <v>0.5404914041268243</v>
      </c>
      <c r="AV13" s="69">
        <v>49679</v>
      </c>
      <c r="AW13" s="68">
        <f t="shared" si="18"/>
        <v>0.8065165511307368</v>
      </c>
      <c r="AX13" s="62"/>
      <c r="AY13" s="68">
        <f t="shared" si="19"/>
        <v>0.5404914041268243</v>
      </c>
      <c r="AZ13" s="64">
        <f t="shared" si="20"/>
        <v>18.656800005146497</v>
      </c>
      <c r="BA13" s="71">
        <f t="shared" si="21"/>
        <v>8056.470000000001</v>
      </c>
      <c r="BB13" s="71">
        <f t="shared" si="22"/>
        <v>8042.015604630683</v>
      </c>
      <c r="BC13" s="71"/>
      <c r="BD13" s="71"/>
      <c r="BE13" s="72">
        <f t="shared" si="23"/>
        <v>1.1935603145700178</v>
      </c>
      <c r="BF13" s="74">
        <v>75675</v>
      </c>
      <c r="BG13" s="67">
        <v>33292.64902</v>
      </c>
      <c r="BH13" s="68">
        <f t="shared" si="24"/>
        <v>0.4399425043937892</v>
      </c>
      <c r="BI13" s="69">
        <v>53013.50472</v>
      </c>
      <c r="BJ13" s="68">
        <f t="shared" si="25"/>
        <v>0.7005418529236868</v>
      </c>
      <c r="BK13" s="62"/>
      <c r="BL13" s="75">
        <f t="shared" si="26"/>
        <v>0.4399425043937892</v>
      </c>
      <c r="BM13" s="64">
        <f t="shared" si="27"/>
        <v>18.41977514280923</v>
      </c>
      <c r="BN13" s="71">
        <f t="shared" si="28"/>
        <v>11390.974719999998</v>
      </c>
      <c r="BO13" s="76">
        <f t="shared" si="29"/>
        <v>1.2736732899225491</v>
      </c>
      <c r="BP13" s="77">
        <f t="shared" si="30"/>
        <v>3334.504719999997</v>
      </c>
      <c r="BQ13" s="78">
        <f t="shared" si="31"/>
        <v>1.0671210112924978</v>
      </c>
      <c r="BR13" s="79" t="e">
        <f t="shared" si="32"/>
        <v>#DIV/0!</v>
      </c>
    </row>
    <row r="14" spans="1:70" ht="22.5" customHeight="1">
      <c r="A14" s="61" t="s">
        <v>48</v>
      </c>
      <c r="B14" s="62"/>
      <c r="C14" s="62"/>
      <c r="D14" s="62"/>
      <c r="E14" s="63"/>
      <c r="F14" s="62"/>
      <c r="G14" s="62"/>
      <c r="H14" s="62"/>
      <c r="I14" s="63"/>
      <c r="J14" s="62"/>
      <c r="K14" s="62"/>
      <c r="L14" s="62"/>
      <c r="M14" s="64"/>
      <c r="N14" s="65"/>
      <c r="O14" s="65"/>
      <c r="P14" s="66"/>
      <c r="Q14" s="66"/>
      <c r="R14" s="62"/>
      <c r="S14" s="67"/>
      <c r="T14" s="62"/>
      <c r="U14" s="62"/>
      <c r="V14" s="62"/>
      <c r="W14" s="62"/>
      <c r="X14" s="64"/>
      <c r="Y14" s="62"/>
      <c r="Z14" s="62"/>
      <c r="AA14" s="66"/>
      <c r="AB14" s="66"/>
      <c r="AC14" s="62">
        <v>0</v>
      </c>
      <c r="AD14" s="67"/>
      <c r="AE14" s="68"/>
      <c r="AF14" s="69">
        <v>0</v>
      </c>
      <c r="AG14" s="68"/>
      <c r="AH14" s="62"/>
      <c r="AI14" s="68"/>
      <c r="AJ14" s="70"/>
      <c r="AK14" s="71"/>
      <c r="AL14" s="71"/>
      <c r="AM14" s="71"/>
      <c r="AN14" s="71"/>
      <c r="AO14" s="66"/>
      <c r="AP14" s="66"/>
      <c r="AQ14" s="66"/>
      <c r="AR14" s="72"/>
      <c r="AS14" s="73">
        <v>0</v>
      </c>
      <c r="AT14" s="67"/>
      <c r="AU14" s="68"/>
      <c r="AV14" s="69">
        <v>0</v>
      </c>
      <c r="AW14" s="68"/>
      <c r="AX14" s="62"/>
      <c r="AY14" s="68"/>
      <c r="AZ14" s="64"/>
      <c r="BA14" s="71"/>
      <c r="BB14" s="71"/>
      <c r="BC14" s="71"/>
      <c r="BD14" s="71"/>
      <c r="BE14" s="72"/>
      <c r="BF14" s="74">
        <v>220.61968</v>
      </c>
      <c r="BG14" s="67"/>
      <c r="BH14" s="68"/>
      <c r="BI14" s="69">
        <v>145.572</v>
      </c>
      <c r="BJ14" s="68">
        <f>BI14/BF14</f>
        <v>0.6598323413396303</v>
      </c>
      <c r="BK14" s="62"/>
      <c r="BL14" s="75">
        <f>BG14/BF14</f>
        <v>0</v>
      </c>
      <c r="BM14" s="64">
        <f>BI14/BI$35*100</f>
        <v>0.05057963100631286</v>
      </c>
      <c r="BN14" s="71">
        <f>BI14-AF14</f>
        <v>145.572</v>
      </c>
      <c r="BO14" s="76"/>
      <c r="BP14" s="77">
        <f>BI14-AV14</f>
        <v>145.572</v>
      </c>
      <c r="BQ14" s="78"/>
      <c r="BR14" s="79"/>
    </row>
    <row r="15" spans="1:70" ht="21" customHeight="1">
      <c r="A15" s="80" t="s">
        <v>49</v>
      </c>
      <c r="B15" s="81">
        <v>9853</v>
      </c>
      <c r="C15" s="81">
        <v>9741</v>
      </c>
      <c r="D15" s="81">
        <f>C15/B15*100</f>
        <v>98.86329036841572</v>
      </c>
      <c r="E15" s="82">
        <f t="shared" si="0"/>
        <v>2.9100544907031214</v>
      </c>
      <c r="F15" s="81">
        <v>10422</v>
      </c>
      <c r="G15" s="81">
        <v>10412</v>
      </c>
      <c r="H15" s="81">
        <f>G15/F15*100</f>
        <v>99.90404912684706</v>
      </c>
      <c r="I15" s="82">
        <f t="shared" si="1"/>
        <v>3.080965598054127</v>
      </c>
      <c r="J15" s="81">
        <v>10766</v>
      </c>
      <c r="K15" s="81">
        <v>10779.78116</v>
      </c>
      <c r="L15" s="81">
        <f>K15/J15*100</f>
        <v>100.12800631618057</v>
      </c>
      <c r="M15" s="83">
        <f t="shared" si="2"/>
        <v>2.9620486042657546</v>
      </c>
      <c r="N15" s="84">
        <f t="shared" si="3"/>
        <v>1038.7811600000005</v>
      </c>
      <c r="O15" s="84">
        <f t="shared" si="4"/>
        <v>367.78116000000045</v>
      </c>
      <c r="P15" s="79">
        <f>K15/C15</f>
        <v>1.1066400944461554</v>
      </c>
      <c r="Q15" s="79">
        <f>K15/G15</f>
        <v>1.0353228159815597</v>
      </c>
      <c r="R15" s="81">
        <v>10067</v>
      </c>
      <c r="S15" s="85">
        <v>2485.0504</v>
      </c>
      <c r="T15" s="81">
        <v>5034.82685</v>
      </c>
      <c r="U15" s="81">
        <v>7402.8722</v>
      </c>
      <c r="V15" s="81">
        <v>10101.81</v>
      </c>
      <c r="W15" s="81">
        <f>V15/R15*100</f>
        <v>100.3457832522102</v>
      </c>
      <c r="X15" s="83">
        <f t="shared" si="5"/>
        <v>3.285869654445649</v>
      </c>
      <c r="Y15" s="81">
        <f t="shared" si="6"/>
        <v>-310.1900000000005</v>
      </c>
      <c r="Z15" s="81">
        <f t="shared" si="7"/>
        <v>-677.971160000001</v>
      </c>
      <c r="AA15" s="79">
        <f>V15/G15</f>
        <v>0.9702084133691894</v>
      </c>
      <c r="AB15" s="79">
        <f t="shared" si="8"/>
        <v>0.9371071499562798</v>
      </c>
      <c r="AC15" s="81">
        <v>9174</v>
      </c>
      <c r="AD15" s="85">
        <v>4198</v>
      </c>
      <c r="AE15" s="86">
        <f t="shared" si="9"/>
        <v>0.4575975583169828</v>
      </c>
      <c r="AF15" s="87">
        <v>6808.477</v>
      </c>
      <c r="AG15" s="86">
        <f t="shared" si="10"/>
        <v>0.7421492260736865</v>
      </c>
      <c r="AH15" s="81"/>
      <c r="AI15" s="86">
        <f t="shared" si="11"/>
        <v>0.4575975583169828</v>
      </c>
      <c r="AJ15" s="88">
        <f t="shared" si="12"/>
        <v>2.364402606494845</v>
      </c>
      <c r="AK15" s="89">
        <f t="shared" si="13"/>
        <v>1712.9496</v>
      </c>
      <c r="AL15" s="89">
        <f t="shared" si="14"/>
        <v>-3321.8772500000005</v>
      </c>
      <c r="AM15" s="89"/>
      <c r="AN15" s="89"/>
      <c r="AO15" s="79">
        <f t="shared" si="15"/>
        <v>1.6893017542018463</v>
      </c>
      <c r="AP15" s="79"/>
      <c r="AQ15" s="79"/>
      <c r="AR15" s="90">
        <f t="shared" si="16"/>
        <v>0</v>
      </c>
      <c r="AS15" s="91">
        <v>8314</v>
      </c>
      <c r="AT15" s="85">
        <v>4351.99252</v>
      </c>
      <c r="AU15" s="86">
        <f t="shared" si="17"/>
        <v>0.5234535145537647</v>
      </c>
      <c r="AV15" s="87">
        <v>6487</v>
      </c>
      <c r="AW15" s="86">
        <f t="shared" si="18"/>
        <v>0.7802501804185711</v>
      </c>
      <c r="AX15" s="81"/>
      <c r="AY15" s="86">
        <f t="shared" si="19"/>
        <v>0.5234535145537647</v>
      </c>
      <c r="AZ15" s="83">
        <f t="shared" si="20"/>
        <v>2.4361734663214905</v>
      </c>
      <c r="BA15" s="89">
        <f t="shared" si="21"/>
        <v>-321.47699999999986</v>
      </c>
      <c r="BB15" s="89">
        <f t="shared" si="22"/>
        <v>-323.8414026064947</v>
      </c>
      <c r="BC15" s="89"/>
      <c r="BD15" s="89"/>
      <c r="BE15" s="90">
        <f t="shared" si="23"/>
        <v>0.952782832342681</v>
      </c>
      <c r="BF15" s="92">
        <v>8552</v>
      </c>
      <c r="BG15" s="85">
        <v>4351.99252</v>
      </c>
      <c r="BH15" s="86">
        <f t="shared" si="24"/>
        <v>0.508885935453695</v>
      </c>
      <c r="BI15" s="87">
        <v>5201.71775</v>
      </c>
      <c r="BJ15" s="86">
        <f t="shared" si="25"/>
        <v>0.6082457612254443</v>
      </c>
      <c r="BK15" s="81"/>
      <c r="BL15" s="93">
        <f t="shared" si="26"/>
        <v>0.508885935453695</v>
      </c>
      <c r="BM15" s="83">
        <f t="shared" si="27"/>
        <v>1.8073596872612039</v>
      </c>
      <c r="BN15" s="89">
        <f t="shared" si="28"/>
        <v>-1606.75925</v>
      </c>
      <c r="BO15" s="94">
        <f t="shared" si="29"/>
        <v>0.7640060691987356</v>
      </c>
      <c r="BP15" s="95">
        <f t="shared" si="30"/>
        <v>-1285.2822500000002</v>
      </c>
      <c r="BQ15" s="96">
        <f t="shared" si="31"/>
        <v>0.8018680052412517</v>
      </c>
      <c r="BR15" s="79" t="e">
        <f t="shared" si="32"/>
        <v>#DIV/0!</v>
      </c>
    </row>
    <row r="16" spans="1:70" ht="18.75" customHeight="1" thickBot="1">
      <c r="A16" s="97" t="s">
        <v>50</v>
      </c>
      <c r="B16" s="98">
        <v>2051</v>
      </c>
      <c r="C16" s="98">
        <v>2082</v>
      </c>
      <c r="D16" s="98">
        <f>C16/B16*100</f>
        <v>101.51145782545099</v>
      </c>
      <c r="E16" s="99">
        <f t="shared" si="0"/>
        <v>0.6219826968118158</v>
      </c>
      <c r="F16" s="98">
        <v>2085</v>
      </c>
      <c r="G16" s="98">
        <v>2064</v>
      </c>
      <c r="H16" s="98">
        <f>G16/F16*100</f>
        <v>98.99280575539568</v>
      </c>
      <c r="I16" s="99">
        <f t="shared" si="1"/>
        <v>0.6107484627721589</v>
      </c>
      <c r="J16" s="98">
        <v>2931</v>
      </c>
      <c r="K16" s="98">
        <v>2957.7898</v>
      </c>
      <c r="L16" s="98">
        <f>K16/J16*100</f>
        <v>100.9140156943023</v>
      </c>
      <c r="M16" s="100">
        <f t="shared" si="2"/>
        <v>0.8127360860822416</v>
      </c>
      <c r="N16" s="101">
        <f t="shared" si="3"/>
        <v>875.7898</v>
      </c>
      <c r="O16" s="101">
        <f t="shared" si="4"/>
        <v>893.7898</v>
      </c>
      <c r="P16" s="102">
        <f>K16/C16</f>
        <v>1.4206483189241115</v>
      </c>
      <c r="Q16" s="102">
        <f>K16/G16</f>
        <v>1.4330376937984497</v>
      </c>
      <c r="R16" s="98">
        <v>1901.5</v>
      </c>
      <c r="S16" s="103">
        <v>272.03966</v>
      </c>
      <c r="T16" s="98">
        <v>807.02522</v>
      </c>
      <c r="U16" s="98">
        <v>1464.89798</v>
      </c>
      <c r="V16" s="98">
        <v>1796.7</v>
      </c>
      <c r="W16" s="98">
        <f>V16/R16*100</f>
        <v>94.48856166184592</v>
      </c>
      <c r="X16" s="100">
        <f t="shared" si="5"/>
        <v>0.5844221984122151</v>
      </c>
      <c r="Y16" s="98">
        <f t="shared" si="6"/>
        <v>-267.29999999999995</v>
      </c>
      <c r="Z16" s="98">
        <f t="shared" si="7"/>
        <v>-1161.0898</v>
      </c>
      <c r="AA16" s="102" t="s">
        <v>51</v>
      </c>
      <c r="AB16" s="102">
        <f t="shared" si="8"/>
        <v>0.6074468172146649</v>
      </c>
      <c r="AC16" s="98">
        <v>1490</v>
      </c>
      <c r="AD16" s="103">
        <v>907</v>
      </c>
      <c r="AE16" s="104">
        <f t="shared" si="9"/>
        <v>0.6087248322147651</v>
      </c>
      <c r="AF16" s="105">
        <v>1319.705</v>
      </c>
      <c r="AG16" s="104">
        <f t="shared" si="10"/>
        <v>0.8857080536912751</v>
      </c>
      <c r="AH16" s="98"/>
      <c r="AI16" s="104">
        <f t="shared" si="11"/>
        <v>0.6087248322147651</v>
      </c>
      <c r="AJ16" s="106">
        <f t="shared" si="12"/>
        <v>0.45829837448291</v>
      </c>
      <c r="AK16" s="107">
        <f t="shared" si="13"/>
        <v>634.96034</v>
      </c>
      <c r="AL16" s="107">
        <f t="shared" si="14"/>
        <v>-172.06488000000002</v>
      </c>
      <c r="AM16" s="107"/>
      <c r="AN16" s="107"/>
      <c r="AO16" s="102">
        <f t="shared" si="15"/>
        <v>3.3340726863134584</v>
      </c>
      <c r="AP16" s="102"/>
      <c r="AQ16" s="102"/>
      <c r="AR16" s="108">
        <f t="shared" si="16"/>
        <v>0</v>
      </c>
      <c r="AS16" s="109">
        <v>1645</v>
      </c>
      <c r="AT16" s="103">
        <v>1025.44437</v>
      </c>
      <c r="AU16" s="104">
        <f t="shared" si="17"/>
        <v>0.6233704376899696</v>
      </c>
      <c r="AV16" s="105">
        <v>1567</v>
      </c>
      <c r="AW16" s="104">
        <f t="shared" si="18"/>
        <v>0.9525835866261398</v>
      </c>
      <c r="AX16" s="98"/>
      <c r="AY16" s="104">
        <f t="shared" si="19"/>
        <v>0.6233704376899696</v>
      </c>
      <c r="AZ16" s="100">
        <f t="shared" si="20"/>
        <v>0.5884821676777826</v>
      </c>
      <c r="BA16" s="107">
        <f t="shared" si="21"/>
        <v>247.29500000000007</v>
      </c>
      <c r="BB16" s="107">
        <f t="shared" si="22"/>
        <v>246.83670162551715</v>
      </c>
      <c r="BC16" s="107"/>
      <c r="BD16" s="107"/>
      <c r="BE16" s="108">
        <f t="shared" si="23"/>
        <v>1.1873865750300256</v>
      </c>
      <c r="BF16" s="110">
        <v>2055</v>
      </c>
      <c r="BG16" s="103">
        <v>1025.44437</v>
      </c>
      <c r="BH16" s="104">
        <f t="shared" si="24"/>
        <v>0.4989996934306569</v>
      </c>
      <c r="BI16" s="105">
        <v>1651.03691</v>
      </c>
      <c r="BJ16" s="104">
        <f t="shared" si="25"/>
        <v>0.8034242871046229</v>
      </c>
      <c r="BK16" s="98"/>
      <c r="BL16" s="111">
        <f t="shared" si="26"/>
        <v>0.4989996934306569</v>
      </c>
      <c r="BM16" s="100">
        <f t="shared" si="27"/>
        <v>0.5736600286154135</v>
      </c>
      <c r="BN16" s="107">
        <f t="shared" si="28"/>
        <v>331.3319100000001</v>
      </c>
      <c r="BO16" s="112">
        <f t="shared" si="29"/>
        <v>1.2510651319802533</v>
      </c>
      <c r="BP16" s="113">
        <f t="shared" si="30"/>
        <v>84.03691000000003</v>
      </c>
      <c r="BQ16" s="114">
        <f t="shared" si="31"/>
        <v>1.0536291703892788</v>
      </c>
      <c r="BR16" s="79" t="e">
        <f t="shared" si="32"/>
        <v>#DIV/0!</v>
      </c>
    </row>
    <row r="17" spans="1:70" ht="19.5" customHeight="1" hidden="1">
      <c r="A17" s="61" t="s">
        <v>52</v>
      </c>
      <c r="B17" s="62">
        <v>0</v>
      </c>
      <c r="C17" s="62">
        <v>0</v>
      </c>
      <c r="D17" s="62"/>
      <c r="E17" s="63">
        <f t="shared" si="0"/>
        <v>0</v>
      </c>
      <c r="F17" s="62">
        <v>0</v>
      </c>
      <c r="G17" s="62">
        <v>0</v>
      </c>
      <c r="H17" s="62"/>
      <c r="I17" s="63">
        <f t="shared" si="1"/>
        <v>0</v>
      </c>
      <c r="J17" s="62">
        <v>0</v>
      </c>
      <c r="K17" s="62">
        <v>0</v>
      </c>
      <c r="L17" s="62"/>
      <c r="M17" s="64">
        <f t="shared" si="2"/>
        <v>0</v>
      </c>
      <c r="N17" s="65">
        <f t="shared" si="3"/>
        <v>0</v>
      </c>
      <c r="O17" s="65">
        <f t="shared" si="4"/>
        <v>0</v>
      </c>
      <c r="P17" s="66"/>
      <c r="Q17" s="66"/>
      <c r="R17" s="62">
        <v>0</v>
      </c>
      <c r="S17" s="67"/>
      <c r="T17" s="62"/>
      <c r="U17" s="62"/>
      <c r="V17" s="62">
        <v>0</v>
      </c>
      <c r="W17" s="62"/>
      <c r="X17" s="64">
        <f t="shared" si="5"/>
        <v>0</v>
      </c>
      <c r="Y17" s="62">
        <f t="shared" si="6"/>
        <v>0</v>
      </c>
      <c r="Z17" s="62">
        <f t="shared" si="7"/>
        <v>0</v>
      </c>
      <c r="AA17" s="66" t="e">
        <f aca="true" t="shared" si="33" ref="AA17:AA30">V17/G17</f>
        <v>#DIV/0!</v>
      </c>
      <c r="AB17" s="66" t="e">
        <f t="shared" si="8"/>
        <v>#DIV/0!</v>
      </c>
      <c r="AC17" s="62">
        <v>0</v>
      </c>
      <c r="AD17" s="67"/>
      <c r="AE17" s="68" t="e">
        <f t="shared" si="9"/>
        <v>#DIV/0!</v>
      </c>
      <c r="AF17" s="69"/>
      <c r="AG17" s="68" t="e">
        <f t="shared" si="10"/>
        <v>#DIV/0!</v>
      </c>
      <c r="AH17" s="62">
        <v>0</v>
      </c>
      <c r="AI17" s="68" t="e">
        <f t="shared" si="11"/>
        <v>#DIV/0!</v>
      </c>
      <c r="AJ17" s="70">
        <f t="shared" si="12"/>
        <v>0</v>
      </c>
      <c r="AK17" s="71">
        <f t="shared" si="13"/>
        <v>0</v>
      </c>
      <c r="AL17" s="71">
        <f t="shared" si="14"/>
        <v>0</v>
      </c>
      <c r="AM17" s="71"/>
      <c r="AN17" s="71"/>
      <c r="AO17" s="66" t="e">
        <f t="shared" si="15"/>
        <v>#DIV/0!</v>
      </c>
      <c r="AP17" s="66"/>
      <c r="AQ17" s="66"/>
      <c r="AR17" s="72" t="e">
        <f t="shared" si="16"/>
        <v>#DIV/0!</v>
      </c>
      <c r="AS17" s="73">
        <v>0</v>
      </c>
      <c r="AT17" s="67"/>
      <c r="AU17" s="68" t="e">
        <f t="shared" si="17"/>
        <v>#DIV/0!</v>
      </c>
      <c r="AV17" s="69"/>
      <c r="AW17" s="68" t="e">
        <f t="shared" si="18"/>
        <v>#DIV/0!</v>
      </c>
      <c r="AX17" s="62">
        <v>0</v>
      </c>
      <c r="AY17" s="68" t="e">
        <f t="shared" si="19"/>
        <v>#DIV/0!</v>
      </c>
      <c r="AZ17" s="64">
        <f t="shared" si="20"/>
        <v>0</v>
      </c>
      <c r="BA17" s="71">
        <f t="shared" si="21"/>
        <v>0</v>
      </c>
      <c r="BB17" s="71">
        <f t="shared" si="22"/>
        <v>0</v>
      </c>
      <c r="BC17" s="71"/>
      <c r="BD17" s="71"/>
      <c r="BE17" s="72" t="e">
        <f t="shared" si="23"/>
        <v>#DIV/0!</v>
      </c>
      <c r="BF17" s="74">
        <v>0</v>
      </c>
      <c r="BG17" s="67"/>
      <c r="BH17" s="68" t="e">
        <f t="shared" si="24"/>
        <v>#DIV/0!</v>
      </c>
      <c r="BI17" s="69"/>
      <c r="BJ17" s="68" t="e">
        <f t="shared" si="25"/>
        <v>#DIV/0!</v>
      </c>
      <c r="BK17" s="62">
        <v>0</v>
      </c>
      <c r="BL17" s="75" t="e">
        <f t="shared" si="26"/>
        <v>#DIV/0!</v>
      </c>
      <c r="BM17" s="64">
        <f t="shared" si="27"/>
        <v>0</v>
      </c>
      <c r="BN17" s="71">
        <f t="shared" si="28"/>
        <v>0</v>
      </c>
      <c r="BO17" s="76" t="e">
        <f t="shared" si="29"/>
        <v>#DIV/0!</v>
      </c>
      <c r="BP17" s="77">
        <f t="shared" si="30"/>
        <v>0</v>
      </c>
      <c r="BQ17" s="78" t="e">
        <f t="shared" si="31"/>
        <v>#DIV/0!</v>
      </c>
      <c r="BR17" s="79" t="e">
        <f t="shared" si="32"/>
        <v>#DIV/0!</v>
      </c>
    </row>
    <row r="18" spans="1:70" ht="21.75" customHeight="1" thickBot="1">
      <c r="A18" s="115" t="s">
        <v>53</v>
      </c>
      <c r="B18" s="116">
        <f>B19+B20+B21+B22+B23+B24</f>
        <v>33854</v>
      </c>
      <c r="C18" s="116">
        <f>C19+C20+C21+C22+C23+C24</f>
        <v>34370</v>
      </c>
      <c r="D18" s="116">
        <f aca="true" t="shared" si="34" ref="D18:D30">C18/B18*100</f>
        <v>101.52419211909967</v>
      </c>
      <c r="E18" s="117">
        <f t="shared" si="0"/>
        <v>10.267793126523589</v>
      </c>
      <c r="F18" s="116">
        <f>F19+F20+F21+F22+F23+F24</f>
        <v>52414</v>
      </c>
      <c r="G18" s="116">
        <f>G19+G20+G21+G22+G23+G24</f>
        <v>53600</v>
      </c>
      <c r="H18" s="116">
        <f aca="true" t="shared" si="35" ref="H18:H30">G18/F18*100</f>
        <v>102.26275422597016</v>
      </c>
      <c r="I18" s="117">
        <f t="shared" si="1"/>
        <v>15.860522095245985</v>
      </c>
      <c r="J18" s="116">
        <f>J19+J20+J21+J22+J23+J24</f>
        <v>62652.8616</v>
      </c>
      <c r="K18" s="116">
        <f>K19+K20+K21+K22+K23+K24</f>
        <v>63811.04952</v>
      </c>
      <c r="L18" s="116">
        <f aca="true" t="shared" si="36" ref="L18:L36">K18/J18*100</f>
        <v>101.84857944301781</v>
      </c>
      <c r="M18" s="118">
        <f t="shared" si="2"/>
        <v>17.533883792446947</v>
      </c>
      <c r="N18" s="119">
        <f t="shared" si="3"/>
        <v>29441.04952</v>
      </c>
      <c r="O18" s="119">
        <f t="shared" si="4"/>
        <v>10211.04952</v>
      </c>
      <c r="P18" s="120">
        <f aca="true" t="shared" si="37" ref="P18:P30">K18/C18</f>
        <v>1.8565914902531278</v>
      </c>
      <c r="Q18" s="120">
        <f aca="true" t="shared" si="38" ref="Q18:Q30">K18/G18</f>
        <v>1.1905046552238807</v>
      </c>
      <c r="R18" s="116">
        <f>R19+R20+R21+R22+R23+R24</f>
        <v>43581.9</v>
      </c>
      <c r="S18" s="116">
        <f>S19+S20+S21+S22+S23+S24</f>
        <v>8400.347829999999</v>
      </c>
      <c r="T18" s="116">
        <f>T19+T20+T21+T22+T23+T24</f>
        <v>17277.416119999998</v>
      </c>
      <c r="U18" s="116">
        <f>U19+U20+U21+U22+U23+U24</f>
        <v>25660.16402</v>
      </c>
      <c r="V18" s="116">
        <f>V19+V20+V21+V22+V23+V24</f>
        <v>35978.869999999995</v>
      </c>
      <c r="W18" s="116">
        <f aca="true" t="shared" si="39" ref="W18:W30">V18/R18*100</f>
        <v>82.55461556288274</v>
      </c>
      <c r="X18" s="118">
        <f t="shared" si="5"/>
        <v>11.703039072626087</v>
      </c>
      <c r="Y18" s="116">
        <f t="shared" si="6"/>
        <v>-17621.130000000005</v>
      </c>
      <c r="Z18" s="116">
        <f t="shared" si="7"/>
        <v>-27832.179520000005</v>
      </c>
      <c r="AA18" s="120">
        <f t="shared" si="33"/>
        <v>0.6712475746268656</v>
      </c>
      <c r="AB18" s="120">
        <f t="shared" si="8"/>
        <v>0.5638344811853205</v>
      </c>
      <c r="AC18" s="116">
        <f>AC19+AC20+AC21+AC22+AC23+AC24</f>
        <v>41522</v>
      </c>
      <c r="AD18" s="116">
        <f>AD19+AD20+AD21+AD22+AD23+AD24</f>
        <v>19297</v>
      </c>
      <c r="AE18" s="121">
        <f t="shared" si="9"/>
        <v>0.4647415827753962</v>
      </c>
      <c r="AF18" s="122">
        <f>AF19+AF20+AF21+AF22+AF23+AF24</f>
        <v>28890.248</v>
      </c>
      <c r="AG18" s="121">
        <f t="shared" si="10"/>
        <v>0.695781706083522</v>
      </c>
      <c r="AH18" s="116">
        <f>AH19+AH20+AH21+AH22+AH23+AH24</f>
        <v>0</v>
      </c>
      <c r="AI18" s="121">
        <f t="shared" si="11"/>
        <v>0.4647415827753962</v>
      </c>
      <c r="AJ18" s="118">
        <f t="shared" si="12"/>
        <v>10.03281316416028</v>
      </c>
      <c r="AK18" s="116">
        <f t="shared" si="13"/>
        <v>10896.652170000001</v>
      </c>
      <c r="AL18" s="116">
        <f t="shared" si="14"/>
        <v>-6380.763949999997</v>
      </c>
      <c r="AM18" s="116"/>
      <c r="AN18" s="116"/>
      <c r="AO18" s="120">
        <f t="shared" si="15"/>
        <v>2.297166782914036</v>
      </c>
      <c r="AP18" s="120"/>
      <c r="AQ18" s="120"/>
      <c r="AR18" s="123">
        <f t="shared" si="16"/>
        <v>0</v>
      </c>
      <c r="AS18" s="124">
        <f>AS19+AS20+AS21+AS22+AS23+AS24</f>
        <v>81244.8</v>
      </c>
      <c r="AT18" s="116">
        <f>AT19+AT20+AT21+AT22+AT23+AT24</f>
        <v>25012.07157</v>
      </c>
      <c r="AU18" s="121">
        <f t="shared" si="17"/>
        <v>0.3078605839389105</v>
      </c>
      <c r="AV18" s="122">
        <f>AV19+AV20+AV21+AV22+AV23+AV24</f>
        <v>32830</v>
      </c>
      <c r="AW18" s="121">
        <f t="shared" si="18"/>
        <v>0.404087400055142</v>
      </c>
      <c r="AX18" s="116">
        <f>AX19+AX20+AX21+AX22+AX23+AX24</f>
        <v>0</v>
      </c>
      <c r="AY18" s="121">
        <f t="shared" si="19"/>
        <v>0.3078605839389105</v>
      </c>
      <c r="AZ18" s="118">
        <f t="shared" si="20"/>
        <v>12.329208401315638</v>
      </c>
      <c r="BA18" s="116">
        <f t="shared" si="21"/>
        <v>3939.7520000000004</v>
      </c>
      <c r="BB18" s="116">
        <f t="shared" si="22"/>
        <v>3929.71918683584</v>
      </c>
      <c r="BC18" s="116"/>
      <c r="BD18" s="116"/>
      <c r="BE18" s="123">
        <f t="shared" si="23"/>
        <v>1.1363696151033387</v>
      </c>
      <c r="BF18" s="125">
        <f>BF19+BF20+BF21+BF22+BF23+BF24</f>
        <v>35997.674399999996</v>
      </c>
      <c r="BG18" s="116">
        <f>BG19+BG20+BG21+BG22+BG23+BG24</f>
        <v>25012.07157</v>
      </c>
      <c r="BH18" s="121">
        <f t="shared" si="24"/>
        <v>0.6948246515058207</v>
      </c>
      <c r="BI18" s="122">
        <f>BI19+BI20+BI21+BI22+BI23+BI24</f>
        <v>18941.165049999996</v>
      </c>
      <c r="BJ18" s="121">
        <f t="shared" si="25"/>
        <v>0.5261774646753291</v>
      </c>
      <c r="BK18" s="116">
        <f>BK19+BK20+BK21+BK22+BK23+BK24</f>
        <v>0</v>
      </c>
      <c r="BL18" s="126">
        <f t="shared" si="26"/>
        <v>0.6948246515058207</v>
      </c>
      <c r="BM18" s="118">
        <f t="shared" si="27"/>
        <v>6.581191019280283</v>
      </c>
      <c r="BN18" s="116">
        <f t="shared" si="28"/>
        <v>-9949.082950000004</v>
      </c>
      <c r="BO18" s="127">
        <f t="shared" si="29"/>
        <v>0.6556248686407952</v>
      </c>
      <c r="BP18" s="116">
        <f t="shared" si="30"/>
        <v>-13888.834950000004</v>
      </c>
      <c r="BQ18" s="127">
        <f t="shared" si="31"/>
        <v>0.5769468489186719</v>
      </c>
      <c r="BR18" s="60" t="e">
        <f t="shared" si="32"/>
        <v>#DIV/0!</v>
      </c>
    </row>
    <row r="19" spans="1:70" ht="30" customHeight="1">
      <c r="A19" s="61" t="s">
        <v>54</v>
      </c>
      <c r="B19" s="62">
        <v>6403</v>
      </c>
      <c r="C19" s="62">
        <v>6653</v>
      </c>
      <c r="D19" s="62">
        <f t="shared" si="34"/>
        <v>103.90441980321725</v>
      </c>
      <c r="E19" s="63">
        <f t="shared" si="0"/>
        <v>1.98753644663257</v>
      </c>
      <c r="F19" s="62">
        <v>7900</v>
      </c>
      <c r="G19" s="62">
        <v>8184</v>
      </c>
      <c r="H19" s="62">
        <f t="shared" si="35"/>
        <v>103.59493670886076</v>
      </c>
      <c r="I19" s="63">
        <f t="shared" si="1"/>
        <v>2.4216886721547226</v>
      </c>
      <c r="J19" s="62">
        <v>12951</v>
      </c>
      <c r="K19" s="62">
        <v>13213.7789</v>
      </c>
      <c r="L19" s="62">
        <f t="shared" si="36"/>
        <v>102.02902401358969</v>
      </c>
      <c r="M19" s="64">
        <f t="shared" si="2"/>
        <v>3.6308580635250367</v>
      </c>
      <c r="N19" s="65">
        <f t="shared" si="3"/>
        <v>6560.778899999999</v>
      </c>
      <c r="O19" s="65">
        <f t="shared" si="4"/>
        <v>5029.778899999999</v>
      </c>
      <c r="P19" s="66">
        <f t="shared" si="37"/>
        <v>1.9861384187584548</v>
      </c>
      <c r="Q19" s="66">
        <f t="shared" si="38"/>
        <v>1.6145868646138806</v>
      </c>
      <c r="R19" s="62">
        <v>14298</v>
      </c>
      <c r="S19" s="67">
        <v>3078.88151</v>
      </c>
      <c r="T19" s="62">
        <v>6333.84145</v>
      </c>
      <c r="U19" s="62">
        <v>10772.60577</v>
      </c>
      <c r="V19" s="62">
        <v>14863.66</v>
      </c>
      <c r="W19" s="62">
        <f t="shared" si="39"/>
        <v>103.95621765281857</v>
      </c>
      <c r="X19" s="64">
        <f t="shared" si="5"/>
        <v>4.834782019063675</v>
      </c>
      <c r="Y19" s="62">
        <f t="shared" si="6"/>
        <v>6679.66</v>
      </c>
      <c r="Z19" s="62">
        <f t="shared" si="7"/>
        <v>1649.8811000000005</v>
      </c>
      <c r="AA19" s="66">
        <f t="shared" si="33"/>
        <v>1.816185239491691</v>
      </c>
      <c r="AB19" s="66">
        <f t="shared" si="8"/>
        <v>1.1248606558718794</v>
      </c>
      <c r="AC19" s="62">
        <v>13770</v>
      </c>
      <c r="AD19" s="67">
        <v>6108</v>
      </c>
      <c r="AE19" s="68">
        <f t="shared" si="9"/>
        <v>0.44357298474945533</v>
      </c>
      <c r="AF19" s="69">
        <v>10329.03</v>
      </c>
      <c r="AG19" s="68">
        <f t="shared" si="10"/>
        <v>0.7501111111111112</v>
      </c>
      <c r="AH19" s="62"/>
      <c r="AI19" s="68">
        <f t="shared" si="11"/>
        <v>0.44357298474945533</v>
      </c>
      <c r="AJ19" s="70">
        <f t="shared" si="12"/>
        <v>3.586996835645248</v>
      </c>
      <c r="AK19" s="71">
        <f t="shared" si="13"/>
        <v>3029.11849</v>
      </c>
      <c r="AL19" s="71">
        <f t="shared" si="14"/>
        <v>-3304.72296</v>
      </c>
      <c r="AM19" s="71"/>
      <c r="AN19" s="71"/>
      <c r="AO19" s="66">
        <f t="shared" si="15"/>
        <v>1.9838373059052863</v>
      </c>
      <c r="AP19" s="66"/>
      <c r="AQ19" s="66"/>
      <c r="AR19" s="72">
        <f t="shared" si="16"/>
        <v>0</v>
      </c>
      <c r="AS19" s="73">
        <v>13336.8</v>
      </c>
      <c r="AT19" s="67">
        <v>4982.18986</v>
      </c>
      <c r="AU19" s="68">
        <f t="shared" si="17"/>
        <v>0.37356711205086685</v>
      </c>
      <c r="AV19" s="69">
        <v>9415</v>
      </c>
      <c r="AW19" s="68">
        <f t="shared" si="18"/>
        <v>0.7059414552216424</v>
      </c>
      <c r="AX19" s="62"/>
      <c r="AY19" s="68">
        <f t="shared" si="19"/>
        <v>0.37356711205086685</v>
      </c>
      <c r="AZ19" s="64">
        <f t="shared" si="20"/>
        <v>3.5357751172216485</v>
      </c>
      <c r="BA19" s="71">
        <f t="shared" si="21"/>
        <v>-914.0300000000007</v>
      </c>
      <c r="BB19" s="71">
        <f t="shared" si="22"/>
        <v>-917.6169968356459</v>
      </c>
      <c r="BC19" s="71"/>
      <c r="BD19" s="71"/>
      <c r="BE19" s="72">
        <f t="shared" si="23"/>
        <v>0.9115086314978269</v>
      </c>
      <c r="BF19" s="74">
        <v>13722</v>
      </c>
      <c r="BG19" s="67">
        <v>4982.18986</v>
      </c>
      <c r="BH19" s="68">
        <f t="shared" si="24"/>
        <v>0.36308044454161204</v>
      </c>
      <c r="BI19" s="69">
        <v>9067.4136</v>
      </c>
      <c r="BJ19" s="68">
        <f t="shared" si="25"/>
        <v>0.6607938784433756</v>
      </c>
      <c r="BK19" s="62"/>
      <c r="BL19" s="75">
        <f t="shared" si="26"/>
        <v>0.36308044454161204</v>
      </c>
      <c r="BM19" s="64">
        <f t="shared" si="27"/>
        <v>3.1505126952272615</v>
      </c>
      <c r="BN19" s="71">
        <f t="shared" si="28"/>
        <v>-1261.6164000000008</v>
      </c>
      <c r="BO19" s="76">
        <f t="shared" si="29"/>
        <v>0.8778572237664136</v>
      </c>
      <c r="BP19" s="77">
        <f t="shared" si="30"/>
        <v>-347.58640000000014</v>
      </c>
      <c r="BQ19" s="78">
        <f t="shared" si="31"/>
        <v>0.9630816356877323</v>
      </c>
      <c r="BR19" s="79" t="e">
        <f t="shared" si="32"/>
        <v>#DIV/0!</v>
      </c>
    </row>
    <row r="20" spans="1:70" ht="30" customHeight="1">
      <c r="A20" s="80" t="s">
        <v>55</v>
      </c>
      <c r="B20" s="81">
        <v>400</v>
      </c>
      <c r="C20" s="81">
        <v>383</v>
      </c>
      <c r="D20" s="81">
        <f t="shared" si="34"/>
        <v>95.75</v>
      </c>
      <c r="E20" s="82">
        <f t="shared" si="0"/>
        <v>0.11441852683906123</v>
      </c>
      <c r="F20" s="81">
        <v>555</v>
      </c>
      <c r="G20" s="81">
        <v>532</v>
      </c>
      <c r="H20" s="81">
        <f t="shared" si="35"/>
        <v>95.85585585585585</v>
      </c>
      <c r="I20" s="82">
        <f t="shared" si="1"/>
        <v>0.15742159990057583</v>
      </c>
      <c r="J20" s="81">
        <v>496.3</v>
      </c>
      <c r="K20" s="81">
        <v>495.28763</v>
      </c>
      <c r="L20" s="81">
        <f t="shared" si="36"/>
        <v>99.79601652226475</v>
      </c>
      <c r="M20" s="83">
        <f t="shared" si="2"/>
        <v>0.13609423154111538</v>
      </c>
      <c r="N20" s="84">
        <f t="shared" si="3"/>
        <v>112.28762999999998</v>
      </c>
      <c r="O20" s="84">
        <f t="shared" si="4"/>
        <v>-36.71237000000002</v>
      </c>
      <c r="P20" s="79">
        <f t="shared" si="37"/>
        <v>1.293179190600522</v>
      </c>
      <c r="Q20" s="79">
        <f t="shared" si="38"/>
        <v>0.9309917857142856</v>
      </c>
      <c r="R20" s="81">
        <v>740</v>
      </c>
      <c r="S20" s="85">
        <v>187.33544</v>
      </c>
      <c r="T20" s="81">
        <v>467.2341</v>
      </c>
      <c r="U20" s="81">
        <v>600.25886</v>
      </c>
      <c r="V20" s="81">
        <v>738.45</v>
      </c>
      <c r="W20" s="81">
        <f t="shared" si="39"/>
        <v>99.79054054054055</v>
      </c>
      <c r="X20" s="83">
        <f t="shared" si="5"/>
        <v>0.240199572782045</v>
      </c>
      <c r="Y20" s="81">
        <f t="shared" si="6"/>
        <v>206.45000000000005</v>
      </c>
      <c r="Z20" s="81">
        <f t="shared" si="7"/>
        <v>243.16237000000007</v>
      </c>
      <c r="AA20" s="79">
        <f t="shared" si="33"/>
        <v>1.3880639097744363</v>
      </c>
      <c r="AB20" s="79">
        <f t="shared" si="8"/>
        <v>1.4909518333821503</v>
      </c>
      <c r="AC20" s="81">
        <v>476</v>
      </c>
      <c r="AD20" s="85">
        <v>237</v>
      </c>
      <c r="AE20" s="86">
        <f t="shared" si="9"/>
        <v>0.49789915966386555</v>
      </c>
      <c r="AF20" s="87">
        <v>313.319</v>
      </c>
      <c r="AG20" s="86">
        <f t="shared" si="10"/>
        <v>0.658233193277311</v>
      </c>
      <c r="AH20" s="81"/>
      <c r="AI20" s="86">
        <f t="shared" si="11"/>
        <v>0.49789915966386555</v>
      </c>
      <c r="AJ20" s="88">
        <f t="shared" si="12"/>
        <v>0.10880733830258345</v>
      </c>
      <c r="AK20" s="89">
        <f t="shared" si="13"/>
        <v>49.664559999999994</v>
      </c>
      <c r="AL20" s="89">
        <f t="shared" si="14"/>
        <v>-417.56954</v>
      </c>
      <c r="AM20" s="89"/>
      <c r="AN20" s="89"/>
      <c r="AO20" s="79">
        <f t="shared" si="15"/>
        <v>1.265110328296664</v>
      </c>
      <c r="AP20" s="79"/>
      <c r="AQ20" s="79"/>
      <c r="AR20" s="90">
        <f t="shared" si="16"/>
        <v>0</v>
      </c>
      <c r="AS20" s="91">
        <v>557</v>
      </c>
      <c r="AT20" s="85">
        <v>658.17262</v>
      </c>
      <c r="AU20" s="86">
        <f t="shared" si="17"/>
        <v>1.1816384560143627</v>
      </c>
      <c r="AV20" s="87">
        <v>756</v>
      </c>
      <c r="AW20" s="86">
        <f t="shared" si="18"/>
        <v>1.3572710951526032</v>
      </c>
      <c r="AX20" s="81"/>
      <c r="AY20" s="86">
        <f t="shared" si="19"/>
        <v>1.1816384560143627</v>
      </c>
      <c r="AZ20" s="83">
        <f t="shared" si="20"/>
        <v>0.2839135410111064</v>
      </c>
      <c r="BA20" s="89">
        <f t="shared" si="21"/>
        <v>442.681</v>
      </c>
      <c r="BB20" s="89">
        <f t="shared" si="22"/>
        <v>442.5721926616974</v>
      </c>
      <c r="BC20" s="89"/>
      <c r="BD20" s="89"/>
      <c r="BE20" s="90">
        <f t="shared" si="23"/>
        <v>2.412876333704627</v>
      </c>
      <c r="BF20" s="92">
        <v>980</v>
      </c>
      <c r="BG20" s="85">
        <v>658.17262</v>
      </c>
      <c r="BH20" s="86">
        <f t="shared" si="24"/>
        <v>0.6716047142857143</v>
      </c>
      <c r="BI20" s="87">
        <v>411.56908</v>
      </c>
      <c r="BJ20" s="86">
        <f t="shared" si="25"/>
        <v>0.41996844897959185</v>
      </c>
      <c r="BK20" s="81"/>
      <c r="BL20" s="93">
        <f t="shared" si="26"/>
        <v>0.6716047142857143</v>
      </c>
      <c r="BM20" s="83">
        <f t="shared" si="27"/>
        <v>0.1430014851757732</v>
      </c>
      <c r="BN20" s="89">
        <f t="shared" si="28"/>
        <v>98.25007999999997</v>
      </c>
      <c r="BO20" s="94">
        <f t="shared" si="29"/>
        <v>1.3135784296515691</v>
      </c>
      <c r="BP20" s="95">
        <f t="shared" si="30"/>
        <v>-344.43092</v>
      </c>
      <c r="BQ20" s="96">
        <f t="shared" si="31"/>
        <v>0.5444035449735449</v>
      </c>
      <c r="BR20" s="79" t="e">
        <f t="shared" si="32"/>
        <v>#DIV/0!</v>
      </c>
    </row>
    <row r="21" spans="1:70" ht="26.25" customHeight="1">
      <c r="A21" s="80" t="s">
        <v>56</v>
      </c>
      <c r="B21" s="81">
        <v>15642</v>
      </c>
      <c r="C21" s="81">
        <v>15854</v>
      </c>
      <c r="D21" s="81">
        <f t="shared" si="34"/>
        <v>101.35532540595831</v>
      </c>
      <c r="E21" s="82">
        <f t="shared" si="0"/>
        <v>4.736269776779313</v>
      </c>
      <c r="F21" s="81">
        <v>15297</v>
      </c>
      <c r="G21" s="81">
        <v>15559</v>
      </c>
      <c r="H21" s="81">
        <f t="shared" si="35"/>
        <v>101.71275413479768</v>
      </c>
      <c r="I21" s="82">
        <f t="shared" si="1"/>
        <v>4.603989986565901</v>
      </c>
      <c r="J21" s="81">
        <v>20315.9116</v>
      </c>
      <c r="K21" s="81">
        <v>20471.54476</v>
      </c>
      <c r="L21" s="81">
        <f t="shared" si="36"/>
        <v>100.76606535342476</v>
      </c>
      <c r="M21" s="83">
        <f t="shared" si="2"/>
        <v>5.625133727995079</v>
      </c>
      <c r="N21" s="84">
        <f t="shared" si="3"/>
        <v>4617.544760000001</v>
      </c>
      <c r="O21" s="84">
        <f t="shared" si="4"/>
        <v>4912.544760000001</v>
      </c>
      <c r="P21" s="79">
        <f t="shared" si="37"/>
        <v>1.29125424246247</v>
      </c>
      <c r="Q21" s="79">
        <f t="shared" si="38"/>
        <v>1.3157365357670803</v>
      </c>
      <c r="R21" s="81">
        <v>17532.04</v>
      </c>
      <c r="S21" s="85">
        <v>4372.43586</v>
      </c>
      <c r="T21" s="81">
        <v>9007.05807</v>
      </c>
      <c r="U21" s="81">
        <v>12187.7231</v>
      </c>
      <c r="V21" s="81">
        <v>16952.65</v>
      </c>
      <c r="W21" s="81">
        <f t="shared" si="39"/>
        <v>96.69525052418315</v>
      </c>
      <c r="X21" s="83">
        <f t="shared" si="5"/>
        <v>5.514278945796649</v>
      </c>
      <c r="Y21" s="81">
        <f t="shared" si="6"/>
        <v>1393.6500000000015</v>
      </c>
      <c r="Z21" s="81">
        <f t="shared" si="7"/>
        <v>-3518.894759999999</v>
      </c>
      <c r="AA21" s="79">
        <f t="shared" si="33"/>
        <v>1.089571951924931</v>
      </c>
      <c r="AB21" s="79">
        <f t="shared" si="8"/>
        <v>0.828108000580607</v>
      </c>
      <c r="AC21" s="81">
        <v>21171</v>
      </c>
      <c r="AD21" s="85">
        <v>10518</v>
      </c>
      <c r="AE21" s="86">
        <f t="shared" si="9"/>
        <v>0.4968116763497237</v>
      </c>
      <c r="AF21" s="87">
        <v>14041.551</v>
      </c>
      <c r="AG21" s="86">
        <f t="shared" si="10"/>
        <v>0.6632445798497945</v>
      </c>
      <c r="AH21" s="81"/>
      <c r="AI21" s="86">
        <f t="shared" si="11"/>
        <v>0.4968116763497237</v>
      </c>
      <c r="AJ21" s="88">
        <f t="shared" si="12"/>
        <v>4.876256434975149</v>
      </c>
      <c r="AK21" s="89">
        <f t="shared" si="13"/>
        <v>6145.56414</v>
      </c>
      <c r="AL21" s="89">
        <f t="shared" si="14"/>
        <v>-2861.4939299999987</v>
      </c>
      <c r="AM21" s="89"/>
      <c r="AN21" s="89"/>
      <c r="AO21" s="79">
        <f t="shared" si="15"/>
        <v>2.4055241372940346</v>
      </c>
      <c r="AP21" s="79"/>
      <c r="AQ21" s="79"/>
      <c r="AR21" s="90">
        <f t="shared" si="16"/>
        <v>0</v>
      </c>
      <c r="AS21" s="91">
        <v>13552</v>
      </c>
      <c r="AT21" s="85">
        <v>7634.95391</v>
      </c>
      <c r="AU21" s="86">
        <f t="shared" si="17"/>
        <v>0.5633820771841794</v>
      </c>
      <c r="AV21" s="87">
        <v>10119</v>
      </c>
      <c r="AW21" s="86">
        <f t="shared" si="18"/>
        <v>0.7466794569067297</v>
      </c>
      <c r="AX21" s="81"/>
      <c r="AY21" s="86">
        <f t="shared" si="19"/>
        <v>0.5633820771841794</v>
      </c>
      <c r="AZ21" s="83">
        <f t="shared" si="20"/>
        <v>3.8001602136129438</v>
      </c>
      <c r="BA21" s="89">
        <f t="shared" si="21"/>
        <v>-3922.5509999999995</v>
      </c>
      <c r="BB21" s="89">
        <f t="shared" si="22"/>
        <v>-3927.4272564349744</v>
      </c>
      <c r="BC21" s="89"/>
      <c r="BD21" s="89"/>
      <c r="BE21" s="90">
        <f t="shared" si="23"/>
        <v>0.7206468858034273</v>
      </c>
      <c r="BF21" s="92">
        <v>13030.677</v>
      </c>
      <c r="BG21" s="85">
        <v>7634.95391</v>
      </c>
      <c r="BH21" s="86">
        <f t="shared" si="24"/>
        <v>0.5859215073783197</v>
      </c>
      <c r="BI21" s="87">
        <v>5223.81895</v>
      </c>
      <c r="BJ21" s="86">
        <f t="shared" si="25"/>
        <v>0.40088622793735124</v>
      </c>
      <c r="BK21" s="81"/>
      <c r="BL21" s="93">
        <f t="shared" si="26"/>
        <v>0.5859215073783197</v>
      </c>
      <c r="BM21" s="83">
        <f t="shared" si="27"/>
        <v>1.8150388463082505</v>
      </c>
      <c r="BN21" s="89">
        <f t="shared" si="28"/>
        <v>-8817.732049999999</v>
      </c>
      <c r="BO21" s="94">
        <f t="shared" si="29"/>
        <v>0.37202577906101686</v>
      </c>
      <c r="BP21" s="95">
        <f t="shared" si="30"/>
        <v>-4895.18105</v>
      </c>
      <c r="BQ21" s="96">
        <f t="shared" si="31"/>
        <v>0.5162386550054353</v>
      </c>
      <c r="BR21" s="79" t="e">
        <f t="shared" si="32"/>
        <v>#DIV/0!</v>
      </c>
    </row>
    <row r="22" spans="1:70" ht="35.25" customHeight="1">
      <c r="A22" s="80" t="s">
        <v>57</v>
      </c>
      <c r="B22" s="81">
        <v>8779</v>
      </c>
      <c r="C22" s="81">
        <v>8760</v>
      </c>
      <c r="D22" s="81">
        <f t="shared" si="34"/>
        <v>99.78357443900217</v>
      </c>
      <c r="E22" s="82">
        <f t="shared" si="0"/>
        <v>2.6169877156923667</v>
      </c>
      <c r="F22" s="81">
        <v>25391</v>
      </c>
      <c r="G22" s="81">
        <v>26126</v>
      </c>
      <c r="H22" s="81">
        <f t="shared" si="35"/>
        <v>102.89472647788587</v>
      </c>
      <c r="I22" s="82">
        <f t="shared" si="1"/>
        <v>7.730820900380535</v>
      </c>
      <c r="J22" s="81">
        <v>26190</v>
      </c>
      <c r="K22" s="81">
        <v>26551.98713</v>
      </c>
      <c r="L22" s="81">
        <f t="shared" si="36"/>
        <v>101.3821578083238</v>
      </c>
      <c r="M22" s="83">
        <f t="shared" si="2"/>
        <v>7.295906591381933</v>
      </c>
      <c r="N22" s="84">
        <f t="shared" si="3"/>
        <v>17791.98713</v>
      </c>
      <c r="O22" s="84">
        <f t="shared" si="4"/>
        <v>425.98713000000134</v>
      </c>
      <c r="P22" s="79">
        <f t="shared" si="37"/>
        <v>3.0310487591324202</v>
      </c>
      <c r="Q22" s="79">
        <f t="shared" si="38"/>
        <v>1.0163051033453265</v>
      </c>
      <c r="R22" s="81">
        <v>9603</v>
      </c>
      <c r="S22" s="85">
        <v>341.43793</v>
      </c>
      <c r="T22" s="81">
        <v>599.53356</v>
      </c>
      <c r="U22" s="81">
        <v>946.29381</v>
      </c>
      <c r="V22" s="81">
        <v>2003.14</v>
      </c>
      <c r="W22" s="81">
        <f t="shared" si="39"/>
        <v>20.859523065708636</v>
      </c>
      <c r="X22" s="83">
        <f t="shared" si="5"/>
        <v>0.6515720390312487</v>
      </c>
      <c r="Y22" s="81">
        <f t="shared" si="6"/>
        <v>-24122.86</v>
      </c>
      <c r="Z22" s="81">
        <f t="shared" si="7"/>
        <v>-24548.847130000002</v>
      </c>
      <c r="AA22" s="79">
        <f t="shared" si="33"/>
        <v>0.07667228048687132</v>
      </c>
      <c r="AB22" s="79">
        <f t="shared" si="8"/>
        <v>0.07544218781790288</v>
      </c>
      <c r="AC22" s="81">
        <v>4500</v>
      </c>
      <c r="AD22" s="85">
        <v>1562</v>
      </c>
      <c r="AE22" s="86">
        <f t="shared" si="9"/>
        <v>0.3471111111111111</v>
      </c>
      <c r="AF22" s="87">
        <v>2713.884</v>
      </c>
      <c r="AG22" s="86">
        <f t="shared" si="10"/>
        <v>0.6030853333333334</v>
      </c>
      <c r="AH22" s="81"/>
      <c r="AI22" s="86">
        <f t="shared" si="11"/>
        <v>0.3471111111111111</v>
      </c>
      <c r="AJ22" s="88">
        <f t="shared" si="12"/>
        <v>0.9424595843276928</v>
      </c>
      <c r="AK22" s="89">
        <f t="shared" si="13"/>
        <v>1220.56207</v>
      </c>
      <c r="AL22" s="89">
        <f t="shared" si="14"/>
        <v>621.02851</v>
      </c>
      <c r="AM22" s="89"/>
      <c r="AN22" s="89"/>
      <c r="AO22" s="79">
        <f t="shared" si="15"/>
        <v>4.574770002852349</v>
      </c>
      <c r="AP22" s="79"/>
      <c r="AQ22" s="79"/>
      <c r="AR22" s="90">
        <f t="shared" si="16"/>
        <v>0</v>
      </c>
      <c r="AS22" s="91">
        <v>52436</v>
      </c>
      <c r="AT22" s="85">
        <v>10498.27546</v>
      </c>
      <c r="AU22" s="86">
        <f t="shared" si="17"/>
        <v>0.20021121862842323</v>
      </c>
      <c r="AV22" s="87">
        <v>10692</v>
      </c>
      <c r="AW22" s="86">
        <f t="shared" si="18"/>
        <v>0.20390571363185597</v>
      </c>
      <c r="AX22" s="81"/>
      <c r="AY22" s="86">
        <f t="shared" si="19"/>
        <v>0.20021121862842323</v>
      </c>
      <c r="AZ22" s="83">
        <f t="shared" si="20"/>
        <v>4.01534865144279</v>
      </c>
      <c r="BA22" s="89">
        <f t="shared" si="21"/>
        <v>7978.116</v>
      </c>
      <c r="BB22" s="89">
        <f t="shared" si="22"/>
        <v>7977.1735404156725</v>
      </c>
      <c r="BC22" s="89"/>
      <c r="BD22" s="89"/>
      <c r="BE22" s="90">
        <f t="shared" si="23"/>
        <v>3.9397409764013496</v>
      </c>
      <c r="BF22" s="92">
        <v>6971</v>
      </c>
      <c r="BG22" s="85">
        <v>10498.27546</v>
      </c>
      <c r="BH22" s="86">
        <f t="shared" si="24"/>
        <v>1.5059927499641372</v>
      </c>
      <c r="BI22" s="87">
        <v>3518.84867</v>
      </c>
      <c r="BJ22" s="86">
        <f t="shared" si="25"/>
        <v>0.5047839147898436</v>
      </c>
      <c r="BK22" s="81"/>
      <c r="BL22" s="93">
        <f t="shared" si="26"/>
        <v>1.5059927499641372</v>
      </c>
      <c r="BM22" s="83">
        <f t="shared" si="27"/>
        <v>1.2226394313168383</v>
      </c>
      <c r="BN22" s="89">
        <f t="shared" si="28"/>
        <v>804.9646699999998</v>
      </c>
      <c r="BO22" s="94">
        <f t="shared" si="29"/>
        <v>1.296609829307369</v>
      </c>
      <c r="BP22" s="95">
        <f t="shared" si="30"/>
        <v>-7173.151330000001</v>
      </c>
      <c r="BQ22" s="96">
        <f t="shared" si="31"/>
        <v>0.3291104255518144</v>
      </c>
      <c r="BR22" s="79" t="e">
        <f t="shared" si="32"/>
        <v>#DIV/0!</v>
      </c>
    </row>
    <row r="23" spans="1:70" ht="21.75" customHeight="1">
      <c r="A23" s="80" t="s">
        <v>58</v>
      </c>
      <c r="B23" s="81">
        <v>1470</v>
      </c>
      <c r="C23" s="81">
        <v>1575</v>
      </c>
      <c r="D23" s="81">
        <f t="shared" si="34"/>
        <v>107.14285714285714</v>
      </c>
      <c r="E23" s="82">
        <f t="shared" si="0"/>
        <v>0.4705200516227714</v>
      </c>
      <c r="F23" s="81">
        <v>2140</v>
      </c>
      <c r="G23" s="81">
        <v>2024</v>
      </c>
      <c r="H23" s="81">
        <f t="shared" si="35"/>
        <v>94.57943925233646</v>
      </c>
      <c r="I23" s="82">
        <f t="shared" si="1"/>
        <v>0.5989122522533186</v>
      </c>
      <c r="J23" s="81">
        <v>1896.25</v>
      </c>
      <c r="K23" s="81">
        <v>2267.62008</v>
      </c>
      <c r="L23" s="81">
        <f t="shared" si="36"/>
        <v>119.58444719841795</v>
      </c>
      <c r="M23" s="83">
        <f t="shared" si="2"/>
        <v>0.62309250932595</v>
      </c>
      <c r="N23" s="84">
        <f t="shared" si="3"/>
        <v>692.6200800000001</v>
      </c>
      <c r="O23" s="84">
        <f t="shared" si="4"/>
        <v>243.62008000000014</v>
      </c>
      <c r="P23" s="79">
        <f t="shared" si="37"/>
        <v>1.439758780952381</v>
      </c>
      <c r="Q23" s="79">
        <f t="shared" si="38"/>
        <v>1.1203656521739132</v>
      </c>
      <c r="R23" s="81">
        <v>1342.37</v>
      </c>
      <c r="S23" s="85">
        <v>417.50709</v>
      </c>
      <c r="T23" s="81">
        <v>858.35534</v>
      </c>
      <c r="U23" s="81">
        <v>1086.25384</v>
      </c>
      <c r="V23" s="81">
        <v>1358.34</v>
      </c>
      <c r="W23" s="81">
        <f t="shared" si="39"/>
        <v>101.18968689705521</v>
      </c>
      <c r="X23" s="83">
        <f t="shared" si="5"/>
        <v>0.44183450158137044</v>
      </c>
      <c r="Y23" s="81">
        <f t="shared" si="6"/>
        <v>-665.6600000000001</v>
      </c>
      <c r="Z23" s="81">
        <f t="shared" si="7"/>
        <v>-909.2800800000002</v>
      </c>
      <c r="AA23" s="79">
        <f t="shared" si="33"/>
        <v>0.6711166007905138</v>
      </c>
      <c r="AB23" s="79">
        <f t="shared" si="8"/>
        <v>0.5990156869663986</v>
      </c>
      <c r="AC23" s="81">
        <v>1600</v>
      </c>
      <c r="AD23" s="85">
        <v>915</v>
      </c>
      <c r="AE23" s="86">
        <f t="shared" si="9"/>
        <v>0.571875</v>
      </c>
      <c r="AF23" s="87">
        <v>1535.595</v>
      </c>
      <c r="AG23" s="86">
        <f t="shared" si="10"/>
        <v>0.959746875</v>
      </c>
      <c r="AH23" s="81"/>
      <c r="AI23" s="86">
        <f t="shared" si="11"/>
        <v>0.571875</v>
      </c>
      <c r="AJ23" s="88">
        <f t="shared" si="12"/>
        <v>0.5332712177070513</v>
      </c>
      <c r="AK23" s="89">
        <f t="shared" si="13"/>
        <v>497.49291</v>
      </c>
      <c r="AL23" s="89">
        <f t="shared" si="14"/>
        <v>-360.86242999999996</v>
      </c>
      <c r="AM23" s="89"/>
      <c r="AN23" s="89"/>
      <c r="AO23" s="79">
        <f t="shared" si="15"/>
        <v>2.1915795489844254</v>
      </c>
      <c r="AP23" s="79"/>
      <c r="AQ23" s="79"/>
      <c r="AR23" s="90">
        <f t="shared" si="16"/>
        <v>0</v>
      </c>
      <c r="AS23" s="91">
        <v>1363</v>
      </c>
      <c r="AT23" s="85">
        <v>1238.47972</v>
      </c>
      <c r="AU23" s="86">
        <f t="shared" si="17"/>
        <v>0.9086424944974322</v>
      </c>
      <c r="AV23" s="87">
        <v>1801</v>
      </c>
      <c r="AW23" s="86">
        <f t="shared" si="18"/>
        <v>1.3213499633162142</v>
      </c>
      <c r="AX23" s="81"/>
      <c r="AY23" s="86">
        <f t="shared" si="19"/>
        <v>0.9086424944974322</v>
      </c>
      <c r="AZ23" s="83">
        <f t="shared" si="20"/>
        <v>0.6763601684669346</v>
      </c>
      <c r="BA23" s="89">
        <f t="shared" si="21"/>
        <v>265.405</v>
      </c>
      <c r="BB23" s="89">
        <f t="shared" si="22"/>
        <v>264.8717287822929</v>
      </c>
      <c r="BC23" s="89"/>
      <c r="BD23" s="89"/>
      <c r="BE23" s="90">
        <f t="shared" si="23"/>
        <v>1.1728352853454198</v>
      </c>
      <c r="BF23" s="92">
        <v>1293.9974</v>
      </c>
      <c r="BG23" s="85">
        <v>1238.47972</v>
      </c>
      <c r="BH23" s="86">
        <f t="shared" si="24"/>
        <v>0.9570959879826653</v>
      </c>
      <c r="BI23" s="87">
        <v>1249.09163</v>
      </c>
      <c r="BJ23" s="86">
        <f t="shared" si="25"/>
        <v>0.9652968622657201</v>
      </c>
      <c r="BK23" s="81"/>
      <c r="BL23" s="93">
        <f t="shared" si="26"/>
        <v>0.9570959879826653</v>
      </c>
      <c r="BM23" s="83">
        <f t="shared" si="27"/>
        <v>0.4340023750341678</v>
      </c>
      <c r="BN23" s="89">
        <f t="shared" si="28"/>
        <v>-286.50337000000013</v>
      </c>
      <c r="BO23" s="94">
        <f t="shared" si="29"/>
        <v>0.8134251739553723</v>
      </c>
      <c r="BP23" s="95">
        <f t="shared" si="30"/>
        <v>-551.9083700000001</v>
      </c>
      <c r="BQ23" s="96">
        <f t="shared" si="31"/>
        <v>0.6935544863964463</v>
      </c>
      <c r="BR23" s="79" t="e">
        <f t="shared" si="32"/>
        <v>#DIV/0!</v>
      </c>
    </row>
    <row r="24" spans="1:70" ht="21.75" customHeight="1" thickBot="1">
      <c r="A24" s="128" t="s">
        <v>59</v>
      </c>
      <c r="B24" s="81">
        <v>1160</v>
      </c>
      <c r="C24" s="81">
        <v>1145</v>
      </c>
      <c r="D24" s="81">
        <f t="shared" si="34"/>
        <v>98.70689655172413</v>
      </c>
      <c r="E24" s="82">
        <f t="shared" si="0"/>
        <v>0.3420606089575068</v>
      </c>
      <c r="F24" s="129">
        <v>1131</v>
      </c>
      <c r="G24" s="129">
        <v>1175</v>
      </c>
      <c r="H24" s="81">
        <f t="shared" si="35"/>
        <v>103.89036251105217</v>
      </c>
      <c r="I24" s="82">
        <f t="shared" si="1"/>
        <v>0.34768868399093344</v>
      </c>
      <c r="J24" s="81">
        <v>803.4</v>
      </c>
      <c r="K24" s="81">
        <v>810.83102</v>
      </c>
      <c r="L24" s="81">
        <f t="shared" si="36"/>
        <v>100.92494647747074</v>
      </c>
      <c r="M24" s="130">
        <f t="shared" si="2"/>
        <v>0.2227986686778322</v>
      </c>
      <c r="N24" s="84">
        <f t="shared" si="3"/>
        <v>-334.16898000000003</v>
      </c>
      <c r="O24" s="84">
        <f t="shared" si="4"/>
        <v>-364.16898000000003</v>
      </c>
      <c r="P24" s="79">
        <f t="shared" si="37"/>
        <v>0.7081493624454148</v>
      </c>
      <c r="Q24" s="79">
        <f t="shared" si="38"/>
        <v>0.6900689531914893</v>
      </c>
      <c r="R24" s="81">
        <v>66.49</v>
      </c>
      <c r="S24" s="85">
        <v>2.75</v>
      </c>
      <c r="T24" s="81">
        <v>11.3936</v>
      </c>
      <c r="U24" s="81">
        <v>67.02864</v>
      </c>
      <c r="V24" s="81">
        <v>62.63</v>
      </c>
      <c r="W24" s="81">
        <f t="shared" si="39"/>
        <v>94.194615731689</v>
      </c>
      <c r="X24" s="130">
        <f t="shared" si="5"/>
        <v>0.020371994371100925</v>
      </c>
      <c r="Y24" s="81">
        <f t="shared" si="6"/>
        <v>-1112.37</v>
      </c>
      <c r="Z24" s="81">
        <f t="shared" si="7"/>
        <v>-748.20102</v>
      </c>
      <c r="AA24" s="79">
        <f t="shared" si="33"/>
        <v>0.05330212765957447</v>
      </c>
      <c r="AB24" s="79">
        <f t="shared" si="8"/>
        <v>0.07724174144200847</v>
      </c>
      <c r="AC24" s="81">
        <v>5</v>
      </c>
      <c r="AD24" s="85">
        <v>-43</v>
      </c>
      <c r="AE24" s="86">
        <f t="shared" si="9"/>
        <v>-8.6</v>
      </c>
      <c r="AF24" s="87">
        <v>-43.131</v>
      </c>
      <c r="AG24" s="86">
        <f t="shared" si="10"/>
        <v>-8.6262</v>
      </c>
      <c r="AH24" s="81"/>
      <c r="AI24" s="86">
        <f t="shared" si="11"/>
        <v>-8.6</v>
      </c>
      <c r="AJ24" s="88">
        <f t="shared" si="12"/>
        <v>-0.01497824679744518</v>
      </c>
      <c r="AK24" s="89">
        <f t="shared" si="13"/>
        <v>-45.75</v>
      </c>
      <c r="AL24" s="89">
        <f t="shared" si="14"/>
        <v>-57.1436</v>
      </c>
      <c r="AM24" s="89"/>
      <c r="AN24" s="89"/>
      <c r="AO24" s="79">
        <f t="shared" si="15"/>
        <v>-15.636363636363637</v>
      </c>
      <c r="AP24" s="79"/>
      <c r="AQ24" s="79"/>
      <c r="AR24" s="90">
        <f t="shared" si="16"/>
        <v>0</v>
      </c>
      <c r="AS24" s="91">
        <v>0</v>
      </c>
      <c r="AT24" s="85">
        <v>0</v>
      </c>
      <c r="AU24" s="86"/>
      <c r="AV24" s="87">
        <v>47</v>
      </c>
      <c r="AW24" s="86" t="e">
        <f t="shared" si="18"/>
        <v>#DIV/0!</v>
      </c>
      <c r="AX24" s="81"/>
      <c r="AY24" s="86" t="e">
        <f t="shared" si="19"/>
        <v>#DIV/0!</v>
      </c>
      <c r="AZ24" s="130">
        <f t="shared" si="20"/>
        <v>0.017650709560214282</v>
      </c>
      <c r="BA24" s="89">
        <f t="shared" si="21"/>
        <v>90.131</v>
      </c>
      <c r="BB24" s="89">
        <f t="shared" si="22"/>
        <v>90.14597824679744</v>
      </c>
      <c r="BC24" s="89"/>
      <c r="BD24" s="89"/>
      <c r="BE24" s="90">
        <f t="shared" si="23"/>
        <v>-1.0897034615473788</v>
      </c>
      <c r="BF24" s="92">
        <v>0</v>
      </c>
      <c r="BG24" s="85">
        <v>0</v>
      </c>
      <c r="BH24" s="86"/>
      <c r="BI24" s="87">
        <v>-529.57688</v>
      </c>
      <c r="BJ24" s="86"/>
      <c r="BK24" s="81"/>
      <c r="BL24" s="93" t="e">
        <f t="shared" si="26"/>
        <v>#DIV/0!</v>
      </c>
      <c r="BM24" s="130">
        <f t="shared" si="27"/>
        <v>-0.1840038137820077</v>
      </c>
      <c r="BN24" s="89">
        <f t="shared" si="28"/>
        <v>-486.44588</v>
      </c>
      <c r="BO24" s="94">
        <f t="shared" si="29"/>
        <v>12.278335304073636</v>
      </c>
      <c r="BP24" s="95">
        <f t="shared" si="30"/>
        <v>-576.57688</v>
      </c>
      <c r="BQ24" s="96">
        <f t="shared" si="31"/>
        <v>-11.267593191489361</v>
      </c>
      <c r="BR24" s="79" t="e">
        <f t="shared" si="32"/>
        <v>#DIV/0!</v>
      </c>
    </row>
    <row r="25" spans="1:70" ht="13.5" customHeight="1" hidden="1">
      <c r="A25" s="131"/>
      <c r="B25" s="98"/>
      <c r="C25" s="98"/>
      <c r="D25" s="98" t="e">
        <f t="shared" si="34"/>
        <v>#DIV/0!</v>
      </c>
      <c r="E25" s="99">
        <f t="shared" si="0"/>
        <v>0</v>
      </c>
      <c r="F25" s="132"/>
      <c r="G25" s="132"/>
      <c r="H25" s="98" t="e">
        <f t="shared" si="35"/>
        <v>#DIV/0!</v>
      </c>
      <c r="I25" s="99">
        <f t="shared" si="1"/>
        <v>0</v>
      </c>
      <c r="J25" s="98"/>
      <c r="K25" s="98"/>
      <c r="L25" s="98" t="e">
        <f t="shared" si="36"/>
        <v>#DIV/0!</v>
      </c>
      <c r="M25" s="133">
        <f t="shared" si="2"/>
        <v>0</v>
      </c>
      <c r="N25" s="101">
        <f t="shared" si="3"/>
        <v>0</v>
      </c>
      <c r="O25" s="101">
        <f t="shared" si="4"/>
        <v>0</v>
      </c>
      <c r="P25" s="102" t="e">
        <f t="shared" si="37"/>
        <v>#DIV/0!</v>
      </c>
      <c r="Q25" s="102" t="e">
        <f t="shared" si="38"/>
        <v>#DIV/0!</v>
      </c>
      <c r="R25" s="98"/>
      <c r="S25" s="103"/>
      <c r="T25" s="98"/>
      <c r="U25" s="98"/>
      <c r="V25" s="98"/>
      <c r="W25" s="98" t="e">
        <f t="shared" si="39"/>
        <v>#DIV/0!</v>
      </c>
      <c r="X25" s="133">
        <f t="shared" si="5"/>
        <v>0</v>
      </c>
      <c r="Y25" s="98">
        <f t="shared" si="6"/>
        <v>0</v>
      </c>
      <c r="Z25" s="98">
        <f t="shared" si="7"/>
        <v>0</v>
      </c>
      <c r="AA25" s="102" t="e">
        <f t="shared" si="33"/>
        <v>#DIV/0!</v>
      </c>
      <c r="AB25" s="102" t="e">
        <f t="shared" si="8"/>
        <v>#DIV/0!</v>
      </c>
      <c r="AC25" s="98"/>
      <c r="AD25" s="103"/>
      <c r="AE25" s="104" t="e">
        <f t="shared" si="9"/>
        <v>#DIV/0!</v>
      </c>
      <c r="AF25" s="105"/>
      <c r="AG25" s="104" t="e">
        <f t="shared" si="10"/>
        <v>#DIV/0!</v>
      </c>
      <c r="AH25" s="98"/>
      <c r="AI25" s="104" t="e">
        <f t="shared" si="11"/>
        <v>#DIV/0!</v>
      </c>
      <c r="AJ25" s="106">
        <f t="shared" si="12"/>
        <v>0</v>
      </c>
      <c r="AK25" s="107">
        <f t="shared" si="13"/>
        <v>0</v>
      </c>
      <c r="AL25" s="107">
        <f t="shared" si="14"/>
        <v>0</v>
      </c>
      <c r="AM25" s="107"/>
      <c r="AN25" s="107"/>
      <c r="AO25" s="102" t="e">
        <f t="shared" si="15"/>
        <v>#DIV/0!</v>
      </c>
      <c r="AP25" s="102"/>
      <c r="AQ25" s="102"/>
      <c r="AR25" s="108" t="e">
        <f t="shared" si="16"/>
        <v>#DIV/0!</v>
      </c>
      <c r="AS25" s="109"/>
      <c r="AT25" s="103"/>
      <c r="AU25" s="104" t="e">
        <f t="shared" si="17"/>
        <v>#DIV/0!</v>
      </c>
      <c r="AV25" s="105"/>
      <c r="AW25" s="104" t="e">
        <f t="shared" si="18"/>
        <v>#DIV/0!</v>
      </c>
      <c r="AX25" s="98"/>
      <c r="AY25" s="104" t="e">
        <f t="shared" si="19"/>
        <v>#DIV/0!</v>
      </c>
      <c r="AZ25" s="133">
        <f t="shared" si="20"/>
        <v>0</v>
      </c>
      <c r="BA25" s="107">
        <f t="shared" si="21"/>
        <v>0</v>
      </c>
      <c r="BB25" s="107">
        <f t="shared" si="22"/>
        <v>0</v>
      </c>
      <c r="BC25" s="107"/>
      <c r="BD25" s="107"/>
      <c r="BE25" s="108" t="e">
        <f t="shared" si="23"/>
        <v>#DIV/0!</v>
      </c>
      <c r="BF25" s="110"/>
      <c r="BG25" s="103"/>
      <c r="BH25" s="104" t="e">
        <f aca="true" t="shared" si="40" ref="BH25:BH35">BG25/BF25</f>
        <v>#DIV/0!</v>
      </c>
      <c r="BI25" s="105"/>
      <c r="BJ25" s="104" t="e">
        <f aca="true" t="shared" si="41" ref="BJ25:BJ36">BI25/BF25</f>
        <v>#DIV/0!</v>
      </c>
      <c r="BK25" s="98"/>
      <c r="BL25" s="111" t="e">
        <f t="shared" si="26"/>
        <v>#DIV/0!</v>
      </c>
      <c r="BM25" s="133">
        <f t="shared" si="27"/>
        <v>0</v>
      </c>
      <c r="BN25" s="107">
        <f t="shared" si="28"/>
        <v>0</v>
      </c>
      <c r="BO25" s="112" t="e">
        <f t="shared" si="29"/>
        <v>#DIV/0!</v>
      </c>
      <c r="BP25" s="113">
        <f t="shared" si="30"/>
        <v>0</v>
      </c>
      <c r="BQ25" s="114" t="e">
        <f t="shared" si="31"/>
        <v>#DIV/0!</v>
      </c>
      <c r="BR25" s="79" t="e">
        <f t="shared" si="32"/>
        <v>#DIV/0!</v>
      </c>
    </row>
    <row r="26" spans="1:70" ht="26.25" customHeight="1" thickBot="1">
      <c r="A26" s="134" t="s">
        <v>60</v>
      </c>
      <c r="B26" s="135">
        <f>B12+B18</f>
        <v>108738</v>
      </c>
      <c r="C26" s="135">
        <f>C12+C18</f>
        <v>110205</v>
      </c>
      <c r="D26" s="135">
        <f t="shared" si="34"/>
        <v>101.3491143850356</v>
      </c>
      <c r="E26" s="136">
        <f t="shared" si="0"/>
        <v>32.92296018354763</v>
      </c>
      <c r="F26" s="135">
        <f>F12+F18</f>
        <v>118076</v>
      </c>
      <c r="G26" s="135">
        <f>G12+G18</f>
        <v>118264</v>
      </c>
      <c r="H26" s="135">
        <f t="shared" si="35"/>
        <v>100.15921948575495</v>
      </c>
      <c r="I26" s="136">
        <f t="shared" si="1"/>
        <v>34.9949400200032</v>
      </c>
      <c r="J26" s="135">
        <f>J12+J18</f>
        <v>140128.8616</v>
      </c>
      <c r="K26" s="135">
        <f>K12+K18</f>
        <v>133676.73889</v>
      </c>
      <c r="L26" s="135">
        <f t="shared" si="36"/>
        <v>95.3955790146803</v>
      </c>
      <c r="M26" s="137">
        <f t="shared" si="2"/>
        <v>36.73145047890028</v>
      </c>
      <c r="N26" s="138">
        <f t="shared" si="3"/>
        <v>23471.738890000008</v>
      </c>
      <c r="O26" s="138">
        <f t="shared" si="4"/>
        <v>15412.738890000008</v>
      </c>
      <c r="P26" s="139">
        <f t="shared" si="37"/>
        <v>1.2129825224808313</v>
      </c>
      <c r="Q26" s="139">
        <f t="shared" si="38"/>
        <v>1.1303248570148143</v>
      </c>
      <c r="R26" s="135">
        <f>R12+R18</f>
        <v>127192.4</v>
      </c>
      <c r="S26" s="135">
        <f>S12+S18</f>
        <v>25768.39723</v>
      </c>
      <c r="T26" s="135">
        <f>T12+T18</f>
        <v>56910.91159</v>
      </c>
      <c r="U26" s="135">
        <f>U12+U18</f>
        <v>83531.60488</v>
      </c>
      <c r="V26" s="135">
        <f>V12+V18</f>
        <v>114967.91999999998</v>
      </c>
      <c r="W26" s="135">
        <f t="shared" si="39"/>
        <v>90.38898550542326</v>
      </c>
      <c r="X26" s="137">
        <f t="shared" si="5"/>
        <v>37.39622894934027</v>
      </c>
      <c r="Y26" s="135">
        <f t="shared" si="6"/>
        <v>-3296.0800000000163</v>
      </c>
      <c r="Z26" s="135">
        <f t="shared" si="7"/>
        <v>-18708.818890000024</v>
      </c>
      <c r="AA26" s="139">
        <f t="shared" si="33"/>
        <v>0.9721294730433605</v>
      </c>
      <c r="AB26" s="139">
        <f t="shared" si="8"/>
        <v>0.8600443200114632</v>
      </c>
      <c r="AC26" s="135">
        <f>AC12+AC18</f>
        <v>109463</v>
      </c>
      <c r="AD26" s="135">
        <f>AD12+AD18</f>
        <v>51458</v>
      </c>
      <c r="AE26" s="140">
        <f t="shared" si="9"/>
        <v>0.4700949179174698</v>
      </c>
      <c r="AF26" s="141">
        <f>AF12+AF18</f>
        <v>78640.95999999999</v>
      </c>
      <c r="AG26" s="140">
        <f t="shared" si="10"/>
        <v>0.7184250385975169</v>
      </c>
      <c r="AH26" s="135">
        <f>AH12+AH18</f>
        <v>0</v>
      </c>
      <c r="AI26" s="140">
        <f t="shared" si="11"/>
        <v>0.4700949179174698</v>
      </c>
      <c r="AJ26" s="137">
        <f t="shared" si="12"/>
        <v>27.309909514456294</v>
      </c>
      <c r="AK26" s="135">
        <f t="shared" si="13"/>
        <v>25689.60277</v>
      </c>
      <c r="AL26" s="135">
        <f t="shared" si="14"/>
        <v>-31221.308820000002</v>
      </c>
      <c r="AM26" s="135"/>
      <c r="AN26" s="135"/>
      <c r="AO26" s="139">
        <f t="shared" si="15"/>
        <v>1.996942205628984</v>
      </c>
      <c r="AP26" s="139"/>
      <c r="AQ26" s="139"/>
      <c r="AR26" s="142">
        <f t="shared" si="16"/>
        <v>0</v>
      </c>
      <c r="AS26" s="143">
        <f>AS12+AS18</f>
        <v>152800.8</v>
      </c>
      <c r="AT26" s="135">
        <f>AT12+AT18</f>
        <v>63682.157479999994</v>
      </c>
      <c r="AU26" s="140">
        <f t="shared" si="17"/>
        <v>0.4167658643148465</v>
      </c>
      <c r="AV26" s="141">
        <f>AV12+AV18-1</f>
        <v>90562</v>
      </c>
      <c r="AW26" s="140">
        <f t="shared" si="18"/>
        <v>0.5926801430359003</v>
      </c>
      <c r="AX26" s="135">
        <f>AX12+AX18</f>
        <v>0</v>
      </c>
      <c r="AY26" s="140">
        <f t="shared" si="19"/>
        <v>0.4167658643148465</v>
      </c>
      <c r="AZ26" s="137">
        <f t="shared" si="20"/>
        <v>34.01028849344949</v>
      </c>
      <c r="BA26" s="135">
        <f t="shared" si="21"/>
        <v>11921.040000000008</v>
      </c>
      <c r="BB26" s="135">
        <f t="shared" si="22"/>
        <v>11893.730090485551</v>
      </c>
      <c r="BC26" s="135"/>
      <c r="BD26" s="135"/>
      <c r="BE26" s="142">
        <f t="shared" si="23"/>
        <v>1.151588180001872</v>
      </c>
      <c r="BF26" s="144">
        <f>BF12+BF18</f>
        <v>122500.29407999999</v>
      </c>
      <c r="BG26" s="135">
        <f>BG12+BG18</f>
        <v>63682.157479999994</v>
      </c>
      <c r="BH26" s="140">
        <f t="shared" si="40"/>
        <v>0.5198530987885772</v>
      </c>
      <c r="BI26" s="141">
        <f>BI12+BI18</f>
        <v>78952.99643</v>
      </c>
      <c r="BJ26" s="140">
        <f t="shared" si="41"/>
        <v>0.64451270932002</v>
      </c>
      <c r="BK26" s="135">
        <f>BK12+BK18</f>
        <v>0</v>
      </c>
      <c r="BL26" s="145">
        <f t="shared" si="26"/>
        <v>0.5198530987885772</v>
      </c>
      <c r="BM26" s="137">
        <f t="shared" si="27"/>
        <v>27.432565508972445</v>
      </c>
      <c r="BN26" s="135">
        <f t="shared" si="28"/>
        <v>312.0364300000074</v>
      </c>
      <c r="BO26" s="146">
        <f t="shared" si="29"/>
        <v>1.0039678614045404</v>
      </c>
      <c r="BP26" s="135">
        <f t="shared" si="30"/>
        <v>-11609.00357</v>
      </c>
      <c r="BQ26" s="146">
        <f t="shared" si="31"/>
        <v>0.8718115371789492</v>
      </c>
      <c r="BR26" s="60" t="e">
        <f t="shared" si="32"/>
        <v>#DIV/0!</v>
      </c>
    </row>
    <row r="27" spans="1:70" ht="20.25" customHeight="1">
      <c r="A27" s="61" t="s">
        <v>61</v>
      </c>
      <c r="B27" s="62">
        <v>11588</v>
      </c>
      <c r="C27" s="62">
        <v>11588</v>
      </c>
      <c r="D27" s="62">
        <f t="shared" si="34"/>
        <v>100</v>
      </c>
      <c r="E27" s="63">
        <f t="shared" si="0"/>
        <v>3.4618326083839204</v>
      </c>
      <c r="F27" s="62">
        <v>12784</v>
      </c>
      <c r="G27" s="62">
        <v>12784</v>
      </c>
      <c r="H27" s="62">
        <f t="shared" si="35"/>
        <v>100</v>
      </c>
      <c r="I27" s="63">
        <f t="shared" si="1"/>
        <v>3.782852881821356</v>
      </c>
      <c r="J27" s="62">
        <v>14739</v>
      </c>
      <c r="K27" s="62">
        <v>14739</v>
      </c>
      <c r="L27" s="62">
        <f t="shared" si="36"/>
        <v>100</v>
      </c>
      <c r="M27" s="64">
        <f t="shared" si="2"/>
        <v>4.04995553530077</v>
      </c>
      <c r="N27" s="65">
        <f t="shared" si="3"/>
        <v>3151</v>
      </c>
      <c r="O27" s="65">
        <f t="shared" si="4"/>
        <v>1955</v>
      </c>
      <c r="P27" s="66">
        <f t="shared" si="37"/>
        <v>1.2719192267863306</v>
      </c>
      <c r="Q27" s="66">
        <f t="shared" si="38"/>
        <v>1.1529255319148937</v>
      </c>
      <c r="R27" s="62">
        <v>16095</v>
      </c>
      <c r="S27" s="67">
        <v>4026</v>
      </c>
      <c r="T27" s="62">
        <v>10949</v>
      </c>
      <c r="U27" s="62">
        <v>14646</v>
      </c>
      <c r="V27" s="62">
        <v>16095</v>
      </c>
      <c r="W27" s="62">
        <f t="shared" si="39"/>
        <v>100</v>
      </c>
      <c r="X27" s="64">
        <f t="shared" si="5"/>
        <v>5.235306552816053</v>
      </c>
      <c r="Y27" s="62">
        <f t="shared" si="6"/>
        <v>3311</v>
      </c>
      <c r="Z27" s="62">
        <f t="shared" si="7"/>
        <v>1356</v>
      </c>
      <c r="AA27" s="66">
        <f t="shared" si="33"/>
        <v>1.2589956195244054</v>
      </c>
      <c r="AB27" s="66">
        <f t="shared" si="8"/>
        <v>1.092000814166497</v>
      </c>
      <c r="AC27" s="62">
        <v>33517</v>
      </c>
      <c r="AD27" s="67">
        <v>18546</v>
      </c>
      <c r="AE27" s="68">
        <f t="shared" si="9"/>
        <v>0.5533311453889072</v>
      </c>
      <c r="AF27" s="69">
        <v>32759</v>
      </c>
      <c r="AG27" s="68">
        <f t="shared" si="10"/>
        <v>0.9773846107945222</v>
      </c>
      <c r="AH27" s="62"/>
      <c r="AI27" s="68">
        <f t="shared" si="11"/>
        <v>0.5533311453889072</v>
      </c>
      <c r="AJ27" s="70">
        <f t="shared" si="12"/>
        <v>11.376327626011609</v>
      </c>
      <c r="AK27" s="71">
        <f t="shared" si="13"/>
        <v>14520</v>
      </c>
      <c r="AL27" s="71">
        <f t="shared" si="14"/>
        <v>3571</v>
      </c>
      <c r="AM27" s="71"/>
      <c r="AN27" s="71"/>
      <c r="AO27" s="66">
        <f t="shared" si="15"/>
        <v>4.60655737704918</v>
      </c>
      <c r="AP27" s="66"/>
      <c r="AQ27" s="66"/>
      <c r="AR27" s="72">
        <f t="shared" si="16"/>
        <v>0</v>
      </c>
      <c r="AS27" s="73">
        <v>40733</v>
      </c>
      <c r="AT27" s="67">
        <v>19959.2</v>
      </c>
      <c r="AU27" s="68">
        <f t="shared" si="17"/>
        <v>0.49000073650357207</v>
      </c>
      <c r="AV27" s="69">
        <v>34048</v>
      </c>
      <c r="AW27" s="68">
        <f t="shared" si="18"/>
        <v>0.835882454029902</v>
      </c>
      <c r="AX27" s="62"/>
      <c r="AY27" s="68">
        <f t="shared" si="19"/>
        <v>0.49000073650357207</v>
      </c>
      <c r="AZ27" s="64">
        <f t="shared" si="20"/>
        <v>12.786624661833532</v>
      </c>
      <c r="BA27" s="71">
        <f t="shared" si="21"/>
        <v>1289</v>
      </c>
      <c r="BB27" s="71">
        <f t="shared" si="22"/>
        <v>1277.6236723739885</v>
      </c>
      <c r="BC27" s="71"/>
      <c r="BD27" s="71"/>
      <c r="BE27" s="72">
        <f t="shared" si="23"/>
        <v>1.0393479654446107</v>
      </c>
      <c r="BF27" s="74">
        <v>47058.7</v>
      </c>
      <c r="BG27" s="67">
        <v>19959.2</v>
      </c>
      <c r="BH27" s="68">
        <f t="shared" si="40"/>
        <v>0.4241341133520476</v>
      </c>
      <c r="BI27" s="69">
        <v>36989.7</v>
      </c>
      <c r="BJ27" s="68">
        <f t="shared" si="41"/>
        <v>0.7860331883371193</v>
      </c>
      <c r="BK27" s="62"/>
      <c r="BL27" s="75">
        <f t="shared" si="26"/>
        <v>0.4241341133520476</v>
      </c>
      <c r="BM27" s="64">
        <f t="shared" si="27"/>
        <v>12.852233788326126</v>
      </c>
      <c r="BN27" s="71">
        <f t="shared" si="28"/>
        <v>4230.699999999997</v>
      </c>
      <c r="BO27" s="76">
        <f t="shared" si="29"/>
        <v>1.129146188833603</v>
      </c>
      <c r="BP27" s="77">
        <f t="shared" si="30"/>
        <v>2941.699999999997</v>
      </c>
      <c r="BQ27" s="78">
        <f t="shared" si="31"/>
        <v>1.0863986137218045</v>
      </c>
      <c r="BR27" s="79" t="e">
        <f t="shared" si="32"/>
        <v>#DIV/0!</v>
      </c>
    </row>
    <row r="28" spans="1:70" ht="22.5" customHeight="1">
      <c r="A28" s="80" t="s">
        <v>62</v>
      </c>
      <c r="B28" s="81">
        <v>67560.67732</v>
      </c>
      <c r="C28" s="81">
        <v>63314.36077</v>
      </c>
      <c r="D28" s="81">
        <f t="shared" si="34"/>
        <v>93.71481056963447</v>
      </c>
      <c r="E28" s="82">
        <f t="shared" si="0"/>
        <v>18.914715109817887</v>
      </c>
      <c r="F28" s="81">
        <v>41067.01952</v>
      </c>
      <c r="G28" s="81">
        <v>33721.20332</v>
      </c>
      <c r="H28" s="81">
        <f t="shared" si="35"/>
        <v>82.11261424408333</v>
      </c>
      <c r="I28" s="82">
        <f t="shared" si="1"/>
        <v>9.978281536103403</v>
      </c>
      <c r="J28" s="81">
        <v>45622.08209</v>
      </c>
      <c r="K28" s="81">
        <v>44589.3791</v>
      </c>
      <c r="L28" s="81">
        <f t="shared" si="36"/>
        <v>97.73639662485644</v>
      </c>
      <c r="M28" s="83">
        <f t="shared" si="2"/>
        <v>12.252188255761547</v>
      </c>
      <c r="N28" s="84">
        <f t="shared" si="3"/>
        <v>-18724.98167</v>
      </c>
      <c r="O28" s="84">
        <f t="shared" si="4"/>
        <v>10868.175779999998</v>
      </c>
      <c r="P28" s="79">
        <f t="shared" si="37"/>
        <v>0.7042537989442612</v>
      </c>
      <c r="Q28" s="79">
        <f t="shared" si="38"/>
        <v>1.3222950164875669</v>
      </c>
      <c r="R28" s="81">
        <v>21330.1</v>
      </c>
      <c r="S28" s="85">
        <v>2232.22152</v>
      </c>
      <c r="T28" s="81">
        <v>5917.714</v>
      </c>
      <c r="U28" s="81">
        <v>10846.68271</v>
      </c>
      <c r="V28" s="81">
        <v>20301.34</v>
      </c>
      <c r="W28" s="81">
        <f t="shared" si="39"/>
        <v>95.17695650747066</v>
      </c>
      <c r="X28" s="83">
        <f t="shared" si="5"/>
        <v>6.603525214846018</v>
      </c>
      <c r="Y28" s="81">
        <f t="shared" si="6"/>
        <v>-13419.86332</v>
      </c>
      <c r="Z28" s="81">
        <f t="shared" si="7"/>
        <v>-24288.039099999998</v>
      </c>
      <c r="AA28" s="79">
        <f t="shared" si="33"/>
        <v>0.6020348623786893</v>
      </c>
      <c r="AB28" s="79">
        <f t="shared" si="8"/>
        <v>0.4552954180965485</v>
      </c>
      <c r="AC28" s="81">
        <v>93532.74</v>
      </c>
      <c r="AD28" s="85">
        <v>44509</v>
      </c>
      <c r="AE28" s="86">
        <f t="shared" si="9"/>
        <v>0.4758654563097371</v>
      </c>
      <c r="AF28" s="87">
        <v>61811.763</v>
      </c>
      <c r="AG28" s="86">
        <f t="shared" si="10"/>
        <v>0.6608569683727857</v>
      </c>
      <c r="AH28" s="81"/>
      <c r="AI28" s="86">
        <f t="shared" si="11"/>
        <v>0.4758654563097371</v>
      </c>
      <c r="AJ28" s="88">
        <f t="shared" si="12"/>
        <v>21.465577918415768</v>
      </c>
      <c r="AK28" s="89">
        <f t="shared" si="13"/>
        <v>42276.77848</v>
      </c>
      <c r="AL28" s="89">
        <f t="shared" si="14"/>
        <v>36359.06448</v>
      </c>
      <c r="AM28" s="89"/>
      <c r="AN28" s="89"/>
      <c r="AO28" s="79">
        <f t="shared" si="15"/>
        <v>19.939329318893044</v>
      </c>
      <c r="AP28" s="79"/>
      <c r="AQ28" s="79"/>
      <c r="AR28" s="90">
        <f t="shared" si="16"/>
        <v>0</v>
      </c>
      <c r="AS28" s="91">
        <v>69265</v>
      </c>
      <c r="AT28" s="85">
        <v>14747.19358</v>
      </c>
      <c r="AU28" s="86">
        <f t="shared" si="17"/>
        <v>0.2129097463365336</v>
      </c>
      <c r="AV28" s="87">
        <v>34812</v>
      </c>
      <c r="AW28" s="86">
        <f t="shared" si="18"/>
        <v>0.5025914964267668</v>
      </c>
      <c r="AX28" s="81"/>
      <c r="AY28" s="86">
        <f t="shared" si="19"/>
        <v>0.2129097463365336</v>
      </c>
      <c r="AZ28" s="83">
        <f t="shared" si="20"/>
        <v>13.073542578939993</v>
      </c>
      <c r="BA28" s="89">
        <f t="shared" si="21"/>
        <v>-26999.763</v>
      </c>
      <c r="BB28" s="89">
        <f t="shared" si="22"/>
        <v>-27021.228577918413</v>
      </c>
      <c r="BC28" s="89"/>
      <c r="BD28" s="89"/>
      <c r="BE28" s="90">
        <f t="shared" si="23"/>
        <v>0.5631937726804525</v>
      </c>
      <c r="BF28" s="92">
        <v>148492.67589</v>
      </c>
      <c r="BG28" s="85">
        <v>14747.19358</v>
      </c>
      <c r="BH28" s="86">
        <f t="shared" si="40"/>
        <v>0.09931259903299462</v>
      </c>
      <c r="BI28" s="87">
        <v>40765.44176</v>
      </c>
      <c r="BJ28" s="86">
        <f t="shared" si="41"/>
        <v>0.27452829922869804</v>
      </c>
      <c r="BK28" s="81"/>
      <c r="BL28" s="93">
        <f t="shared" si="26"/>
        <v>0.09931259903299462</v>
      </c>
      <c r="BM28" s="83">
        <f t="shared" si="27"/>
        <v>14.164131852486312</v>
      </c>
      <c r="BN28" s="89">
        <f t="shared" si="28"/>
        <v>-21046.321239999997</v>
      </c>
      <c r="BO28" s="94">
        <f t="shared" si="29"/>
        <v>0.6595094490348059</v>
      </c>
      <c r="BP28" s="95">
        <f t="shared" si="30"/>
        <v>5953.4417600000015</v>
      </c>
      <c r="BQ28" s="96">
        <f t="shared" si="31"/>
        <v>1.1710169412846145</v>
      </c>
      <c r="BR28" s="79" t="e">
        <f t="shared" si="32"/>
        <v>#DIV/0!</v>
      </c>
    </row>
    <row r="29" spans="1:70" ht="20.25" customHeight="1">
      <c r="A29" s="80" t="s">
        <v>63</v>
      </c>
      <c r="B29" s="81">
        <v>153127.4</v>
      </c>
      <c r="C29" s="81">
        <v>152009.6</v>
      </c>
      <c r="D29" s="81">
        <f t="shared" si="34"/>
        <v>99.2700196045907</v>
      </c>
      <c r="E29" s="82">
        <f t="shared" si="0"/>
        <v>45.411787199464655</v>
      </c>
      <c r="F29" s="81">
        <v>175797.3</v>
      </c>
      <c r="G29" s="81">
        <v>174175.01592</v>
      </c>
      <c r="H29" s="81">
        <f t="shared" si="35"/>
        <v>99.07718487144001</v>
      </c>
      <c r="I29" s="82">
        <f t="shared" si="1"/>
        <v>51.53930388878697</v>
      </c>
      <c r="J29" s="81">
        <v>173163.4</v>
      </c>
      <c r="K29" s="81">
        <v>170029.42003</v>
      </c>
      <c r="L29" s="81">
        <f t="shared" si="36"/>
        <v>98.19016029368794</v>
      </c>
      <c r="M29" s="83">
        <f t="shared" si="2"/>
        <v>46.720373893376625</v>
      </c>
      <c r="N29" s="84">
        <f t="shared" si="3"/>
        <v>18019.820030000003</v>
      </c>
      <c r="O29" s="84">
        <f t="shared" si="4"/>
        <v>-4145.595889999997</v>
      </c>
      <c r="P29" s="79">
        <f t="shared" si="37"/>
        <v>1.1185439605788055</v>
      </c>
      <c r="Q29" s="79">
        <f t="shared" si="38"/>
        <v>0.9761986765547126</v>
      </c>
      <c r="R29" s="81">
        <v>156682.5</v>
      </c>
      <c r="S29" s="85">
        <v>32813.65226</v>
      </c>
      <c r="T29" s="81">
        <v>84283.81546</v>
      </c>
      <c r="U29" s="81">
        <v>111336.16189</v>
      </c>
      <c r="V29" s="81">
        <v>155568.8</v>
      </c>
      <c r="W29" s="81">
        <f t="shared" si="39"/>
        <v>99.28919949579563</v>
      </c>
      <c r="X29" s="83">
        <f t="shared" si="5"/>
        <v>50.602693883425275</v>
      </c>
      <c r="Y29" s="81">
        <f t="shared" si="6"/>
        <v>-18606.215920000017</v>
      </c>
      <c r="Z29" s="81">
        <f t="shared" si="7"/>
        <v>-14460.62003000002</v>
      </c>
      <c r="AA29" s="79">
        <f t="shared" si="33"/>
        <v>0.8931751731342111</v>
      </c>
      <c r="AB29" s="79">
        <f t="shared" si="8"/>
        <v>0.9149522475142914</v>
      </c>
      <c r="AC29" s="81">
        <v>160468.5</v>
      </c>
      <c r="AD29" s="85">
        <v>83143</v>
      </c>
      <c r="AE29" s="86">
        <f t="shared" si="9"/>
        <v>0.5181266105185753</v>
      </c>
      <c r="AF29" s="87">
        <v>113890.954</v>
      </c>
      <c r="AG29" s="86">
        <f t="shared" si="10"/>
        <v>0.7097402543178256</v>
      </c>
      <c r="AH29" s="81"/>
      <c r="AI29" s="86">
        <f t="shared" si="11"/>
        <v>0.5181266105185753</v>
      </c>
      <c r="AJ29" s="88">
        <f t="shared" si="12"/>
        <v>39.55129296813142</v>
      </c>
      <c r="AK29" s="89">
        <f t="shared" si="13"/>
        <v>50329.34774</v>
      </c>
      <c r="AL29" s="89">
        <f t="shared" si="14"/>
        <v>-33954.46772</v>
      </c>
      <c r="AM29" s="89"/>
      <c r="AN29" s="89"/>
      <c r="AO29" s="79">
        <f t="shared" si="15"/>
        <v>2.533792926834655</v>
      </c>
      <c r="AP29" s="79"/>
      <c r="AQ29" s="79"/>
      <c r="AR29" s="90">
        <f t="shared" si="16"/>
        <v>0</v>
      </c>
      <c r="AS29" s="91">
        <v>142796</v>
      </c>
      <c r="AT29" s="85">
        <v>80981.57642</v>
      </c>
      <c r="AU29" s="86">
        <f t="shared" si="17"/>
        <v>0.5671137596291213</v>
      </c>
      <c r="AV29" s="87">
        <v>104969</v>
      </c>
      <c r="AW29" s="86">
        <f t="shared" si="18"/>
        <v>0.7350976217821228</v>
      </c>
      <c r="AX29" s="81"/>
      <c r="AY29" s="86">
        <f t="shared" si="19"/>
        <v>0.5671137596291213</v>
      </c>
      <c r="AZ29" s="83">
        <f t="shared" si="20"/>
        <v>39.42079429417304</v>
      </c>
      <c r="BA29" s="89">
        <f t="shared" si="21"/>
        <v>-8921.953999999998</v>
      </c>
      <c r="BB29" s="89">
        <f t="shared" si="22"/>
        <v>-8961.50529296813</v>
      </c>
      <c r="BC29" s="89"/>
      <c r="BD29" s="89"/>
      <c r="BE29" s="90">
        <f t="shared" si="23"/>
        <v>0.9216623121797716</v>
      </c>
      <c r="BF29" s="92">
        <v>163302.7</v>
      </c>
      <c r="BG29" s="85">
        <v>80981.57642</v>
      </c>
      <c r="BH29" s="86">
        <f t="shared" si="40"/>
        <v>0.495898576202353</v>
      </c>
      <c r="BI29" s="87">
        <v>121318.87306</v>
      </c>
      <c r="BJ29" s="86">
        <f t="shared" si="41"/>
        <v>0.7429079437143414</v>
      </c>
      <c r="BK29" s="81"/>
      <c r="BL29" s="93">
        <f t="shared" si="26"/>
        <v>0.495898576202353</v>
      </c>
      <c r="BM29" s="83">
        <f t="shared" si="27"/>
        <v>42.15277548894368</v>
      </c>
      <c r="BN29" s="89">
        <f t="shared" si="28"/>
        <v>7427.91906</v>
      </c>
      <c r="BO29" s="94">
        <f t="shared" si="29"/>
        <v>1.0652195701161657</v>
      </c>
      <c r="BP29" s="95">
        <f t="shared" si="30"/>
        <v>16349.873059999998</v>
      </c>
      <c r="BQ29" s="96">
        <f t="shared" si="31"/>
        <v>1.1557590627709133</v>
      </c>
      <c r="BR29" s="79" t="e">
        <f t="shared" si="32"/>
        <v>#DIV/0!</v>
      </c>
    </row>
    <row r="30" spans="1:70" ht="20.25" customHeight="1">
      <c r="A30" s="80" t="s">
        <v>64</v>
      </c>
      <c r="B30" s="81">
        <v>1118.3</v>
      </c>
      <c r="C30" s="81">
        <v>874.467</v>
      </c>
      <c r="D30" s="81">
        <f t="shared" si="34"/>
        <v>78.19610122507378</v>
      </c>
      <c r="E30" s="82">
        <f t="shared" si="0"/>
        <v>0.2612407987189905</v>
      </c>
      <c r="F30" s="81">
        <v>1137.343</v>
      </c>
      <c r="G30" s="81">
        <v>1136.33957</v>
      </c>
      <c r="H30" s="81">
        <f t="shared" si="35"/>
        <v>99.91177419652647</v>
      </c>
      <c r="I30" s="82">
        <f t="shared" si="1"/>
        <v>0.33624885928521125</v>
      </c>
      <c r="J30" s="81">
        <v>1185.18</v>
      </c>
      <c r="K30" s="81">
        <v>1176.82142</v>
      </c>
      <c r="L30" s="81">
        <f t="shared" si="36"/>
        <v>99.29474172699506</v>
      </c>
      <c r="M30" s="83">
        <f t="shared" si="2"/>
        <v>0.3233648432043905</v>
      </c>
      <c r="N30" s="84">
        <f t="shared" si="3"/>
        <v>302.35442</v>
      </c>
      <c r="O30" s="84">
        <f t="shared" si="4"/>
        <v>40.481849999999895</v>
      </c>
      <c r="P30" s="79">
        <f t="shared" si="37"/>
        <v>1.345758524907172</v>
      </c>
      <c r="Q30" s="79">
        <f t="shared" si="38"/>
        <v>1.035624782475893</v>
      </c>
      <c r="R30" s="81">
        <v>1101.25</v>
      </c>
      <c r="S30" s="85">
        <v>150.2</v>
      </c>
      <c r="T30" s="81">
        <v>421.54599</v>
      </c>
      <c r="U30" s="81">
        <v>622.50066</v>
      </c>
      <c r="V30" s="81">
        <v>1096.24</v>
      </c>
      <c r="W30" s="81">
        <f t="shared" si="39"/>
        <v>99.54506242905788</v>
      </c>
      <c r="X30" s="83">
        <f t="shared" si="5"/>
        <v>0.356579835691772</v>
      </c>
      <c r="Y30" s="81">
        <f t="shared" si="6"/>
        <v>-40.099570000000085</v>
      </c>
      <c r="Z30" s="81">
        <f t="shared" si="7"/>
        <v>-80.58141999999998</v>
      </c>
      <c r="AA30" s="79">
        <f t="shared" si="33"/>
        <v>0.964711631048807</v>
      </c>
      <c r="AB30" s="79">
        <f t="shared" si="8"/>
        <v>0.93152621236279</v>
      </c>
      <c r="AC30" s="81">
        <v>1623.72</v>
      </c>
      <c r="AD30" s="85">
        <v>327</v>
      </c>
      <c r="AE30" s="86">
        <f t="shared" si="9"/>
        <v>0.2013894021136649</v>
      </c>
      <c r="AF30" s="87">
        <v>443.389</v>
      </c>
      <c r="AG30" s="86">
        <f t="shared" si="10"/>
        <v>0.2730698642623112</v>
      </c>
      <c r="AH30" s="81"/>
      <c r="AI30" s="86">
        <f t="shared" si="11"/>
        <v>0.2013894021136649</v>
      </c>
      <c r="AJ30" s="88">
        <f t="shared" si="12"/>
        <v>0.15397718275190517</v>
      </c>
      <c r="AK30" s="89">
        <f t="shared" si="13"/>
        <v>176.8</v>
      </c>
      <c r="AL30" s="89">
        <f t="shared" si="14"/>
        <v>-244.74599</v>
      </c>
      <c r="AM30" s="89"/>
      <c r="AN30" s="89"/>
      <c r="AO30" s="79">
        <f t="shared" si="15"/>
        <v>2.1770972037283625</v>
      </c>
      <c r="AP30" s="79"/>
      <c r="AQ30" s="79"/>
      <c r="AR30" s="90">
        <f t="shared" si="16"/>
        <v>0</v>
      </c>
      <c r="AS30" s="91">
        <v>2192</v>
      </c>
      <c r="AT30" s="85">
        <v>1304.832</v>
      </c>
      <c r="AU30" s="86">
        <f t="shared" si="17"/>
        <v>0.5952700729927007</v>
      </c>
      <c r="AV30" s="87">
        <v>1483.247</v>
      </c>
      <c r="AW30" s="86">
        <f t="shared" si="18"/>
        <v>0.6766637773722628</v>
      </c>
      <c r="AX30" s="81"/>
      <c r="AY30" s="86">
        <f t="shared" si="19"/>
        <v>0.5952700729927007</v>
      </c>
      <c r="AZ30" s="83">
        <f t="shared" si="20"/>
        <v>0.5570289787884928</v>
      </c>
      <c r="BA30" s="89">
        <f t="shared" si="21"/>
        <v>1039.8580000000002</v>
      </c>
      <c r="BB30" s="89">
        <f t="shared" si="22"/>
        <v>1039.7040228172482</v>
      </c>
      <c r="BC30" s="89"/>
      <c r="BD30" s="89"/>
      <c r="BE30" s="90">
        <f t="shared" si="23"/>
        <v>3.345249882157654</v>
      </c>
      <c r="BF30" s="92">
        <v>14916.033</v>
      </c>
      <c r="BG30" s="85">
        <v>1304.832</v>
      </c>
      <c r="BH30" s="86">
        <f t="shared" si="40"/>
        <v>0.08747848707494815</v>
      </c>
      <c r="BI30" s="87">
        <v>10019.8895</v>
      </c>
      <c r="BJ30" s="86">
        <f t="shared" si="41"/>
        <v>0.6717529721206704</v>
      </c>
      <c r="BK30" s="81"/>
      <c r="BL30" s="93">
        <f t="shared" si="26"/>
        <v>0.08747848707494815</v>
      </c>
      <c r="BM30" s="83">
        <f t="shared" si="27"/>
        <v>3.4814546316189148</v>
      </c>
      <c r="BN30" s="89">
        <f t="shared" si="28"/>
        <v>9576.5005</v>
      </c>
      <c r="BO30" s="94">
        <f t="shared" si="29"/>
        <v>22.598416965689267</v>
      </c>
      <c r="BP30" s="95">
        <f t="shared" si="30"/>
        <v>8536.6425</v>
      </c>
      <c r="BQ30" s="96">
        <f t="shared" si="31"/>
        <v>6.755374863390925</v>
      </c>
      <c r="BR30" s="79" t="e">
        <f t="shared" si="32"/>
        <v>#DIV/0!</v>
      </c>
    </row>
    <row r="31" spans="1:70" ht="30.75" customHeight="1" hidden="1">
      <c r="A31" s="80" t="s">
        <v>65</v>
      </c>
      <c r="B31" s="81">
        <v>0</v>
      </c>
      <c r="C31" s="81">
        <v>0</v>
      </c>
      <c r="D31" s="81" t="s">
        <v>66</v>
      </c>
      <c r="E31" s="82">
        <f t="shared" si="0"/>
        <v>0</v>
      </c>
      <c r="F31" s="81">
        <v>0</v>
      </c>
      <c r="G31" s="81">
        <v>0</v>
      </c>
      <c r="H31" s="81" t="s">
        <v>66</v>
      </c>
      <c r="I31" s="82" t="s">
        <v>66</v>
      </c>
      <c r="J31" s="81">
        <v>102.65125</v>
      </c>
      <c r="K31" s="81">
        <v>102.65125</v>
      </c>
      <c r="L31" s="81">
        <f t="shared" si="36"/>
        <v>100</v>
      </c>
      <c r="M31" s="83">
        <f t="shared" si="2"/>
        <v>0.02820632323380441</v>
      </c>
      <c r="N31" s="84">
        <f t="shared" si="3"/>
        <v>102.65125</v>
      </c>
      <c r="O31" s="84">
        <f t="shared" si="4"/>
        <v>102.65125</v>
      </c>
      <c r="P31" s="79" t="s">
        <v>66</v>
      </c>
      <c r="Q31" s="79" t="s">
        <v>66</v>
      </c>
      <c r="R31" s="81">
        <v>0</v>
      </c>
      <c r="S31" s="85">
        <v>0</v>
      </c>
      <c r="T31" s="81">
        <v>0</v>
      </c>
      <c r="U31" s="81">
        <v>0</v>
      </c>
      <c r="V31" s="81">
        <v>0</v>
      </c>
      <c r="W31" s="81"/>
      <c r="X31" s="83">
        <f t="shared" si="5"/>
        <v>0</v>
      </c>
      <c r="Y31" s="81">
        <f t="shared" si="6"/>
        <v>0</v>
      </c>
      <c r="Z31" s="81">
        <f t="shared" si="7"/>
        <v>-102.65125</v>
      </c>
      <c r="AA31" s="79"/>
      <c r="AB31" s="79">
        <f t="shared" si="8"/>
        <v>0</v>
      </c>
      <c r="AC31" s="81">
        <v>0</v>
      </c>
      <c r="AD31" s="85">
        <v>0</v>
      </c>
      <c r="AE31" s="86" t="e">
        <f t="shared" si="9"/>
        <v>#DIV/0!</v>
      </c>
      <c r="AF31" s="87"/>
      <c r="AG31" s="86" t="e">
        <f t="shared" si="10"/>
        <v>#DIV/0!</v>
      </c>
      <c r="AH31" s="81"/>
      <c r="AI31" s="86" t="e">
        <f t="shared" si="11"/>
        <v>#DIV/0!</v>
      </c>
      <c r="AJ31" s="88">
        <f t="shared" si="12"/>
        <v>0</v>
      </c>
      <c r="AK31" s="89">
        <f t="shared" si="13"/>
        <v>0</v>
      </c>
      <c r="AL31" s="89">
        <f t="shared" si="14"/>
        <v>0</v>
      </c>
      <c r="AM31" s="89"/>
      <c r="AN31" s="89"/>
      <c r="AO31" s="79" t="e">
        <f t="shared" si="15"/>
        <v>#DIV/0!</v>
      </c>
      <c r="AP31" s="79"/>
      <c r="AQ31" s="79"/>
      <c r="AR31" s="90" t="e">
        <f t="shared" si="16"/>
        <v>#DIV/0!</v>
      </c>
      <c r="AS31" s="91">
        <v>0</v>
      </c>
      <c r="AT31" s="85">
        <v>0</v>
      </c>
      <c r="AU31" s="86" t="e">
        <f t="shared" si="17"/>
        <v>#DIV/0!</v>
      </c>
      <c r="AV31" s="87"/>
      <c r="AW31" s="86" t="e">
        <f t="shared" si="18"/>
        <v>#DIV/0!</v>
      </c>
      <c r="AX31" s="81"/>
      <c r="AY31" s="86" t="e">
        <f t="shared" si="19"/>
        <v>#DIV/0!</v>
      </c>
      <c r="AZ31" s="83">
        <f t="shared" si="20"/>
        <v>0</v>
      </c>
      <c r="BA31" s="89">
        <f t="shared" si="21"/>
        <v>0</v>
      </c>
      <c r="BB31" s="89">
        <f t="shared" si="22"/>
        <v>0</v>
      </c>
      <c r="BC31" s="89"/>
      <c r="BD31" s="89"/>
      <c r="BE31" s="90" t="e">
        <f t="shared" si="23"/>
        <v>#DIV/0!</v>
      </c>
      <c r="BF31" s="92">
        <v>0</v>
      </c>
      <c r="BG31" s="85">
        <v>0</v>
      </c>
      <c r="BH31" s="86" t="e">
        <f t="shared" si="40"/>
        <v>#DIV/0!</v>
      </c>
      <c r="BI31" s="87"/>
      <c r="BJ31" s="86" t="e">
        <f t="shared" si="41"/>
        <v>#DIV/0!</v>
      </c>
      <c r="BK31" s="81"/>
      <c r="BL31" s="93" t="e">
        <f t="shared" si="26"/>
        <v>#DIV/0!</v>
      </c>
      <c r="BM31" s="83">
        <f t="shared" si="27"/>
        <v>0</v>
      </c>
      <c r="BN31" s="89">
        <f t="shared" si="28"/>
        <v>0</v>
      </c>
      <c r="BO31" s="94" t="e">
        <f t="shared" si="29"/>
        <v>#DIV/0!</v>
      </c>
      <c r="BP31" s="95">
        <f t="shared" si="30"/>
        <v>0</v>
      </c>
      <c r="BQ31" s="96" t="e">
        <f t="shared" si="31"/>
        <v>#DIV/0!</v>
      </c>
      <c r="BR31" s="79" t="e">
        <f t="shared" si="32"/>
        <v>#DIV/0!</v>
      </c>
    </row>
    <row r="32" spans="1:70" ht="20.25" customHeight="1">
      <c r="A32" s="80" t="s">
        <v>67</v>
      </c>
      <c r="B32" s="81">
        <v>0</v>
      </c>
      <c r="C32" s="81">
        <v>0</v>
      </c>
      <c r="D32" s="81" t="s">
        <v>66</v>
      </c>
      <c r="E32" s="82">
        <f t="shared" si="0"/>
        <v>0</v>
      </c>
      <c r="F32" s="81">
        <v>500</v>
      </c>
      <c r="G32" s="81">
        <v>500</v>
      </c>
      <c r="H32" s="81">
        <f>G32/F32*100</f>
        <v>100</v>
      </c>
      <c r="I32" s="82">
        <f>G32/G$35*100</f>
        <v>0.1479526314855036</v>
      </c>
      <c r="J32" s="81">
        <v>500</v>
      </c>
      <c r="K32" s="81">
        <v>500</v>
      </c>
      <c r="L32" s="81">
        <f t="shared" si="36"/>
        <v>100</v>
      </c>
      <c r="M32" s="83">
        <f t="shared" si="2"/>
        <v>0.13738908797410848</v>
      </c>
      <c r="N32" s="84">
        <f t="shared" si="3"/>
        <v>500</v>
      </c>
      <c r="O32" s="84">
        <f t="shared" si="4"/>
        <v>0</v>
      </c>
      <c r="P32" s="79" t="s">
        <v>66</v>
      </c>
      <c r="Q32" s="79">
        <f>K32/G32</f>
        <v>1</v>
      </c>
      <c r="R32" s="81">
        <v>15</v>
      </c>
      <c r="S32" s="85">
        <v>0</v>
      </c>
      <c r="T32" s="81">
        <v>15</v>
      </c>
      <c r="U32" s="81">
        <v>15</v>
      </c>
      <c r="V32" s="81">
        <v>15</v>
      </c>
      <c r="W32" s="81">
        <f>V32/R32*100</f>
        <v>100</v>
      </c>
      <c r="X32" s="83">
        <f t="shared" si="5"/>
        <v>0.004879130058542454</v>
      </c>
      <c r="Y32" s="81">
        <f t="shared" si="6"/>
        <v>-485</v>
      </c>
      <c r="Z32" s="81">
        <f t="shared" si="7"/>
        <v>-485</v>
      </c>
      <c r="AA32" s="79">
        <f>V32/G32</f>
        <v>0.03</v>
      </c>
      <c r="AB32" s="79">
        <f t="shared" si="8"/>
        <v>0.03</v>
      </c>
      <c r="AC32" s="81">
        <v>500</v>
      </c>
      <c r="AD32" s="85">
        <v>500</v>
      </c>
      <c r="AE32" s="86">
        <f t="shared" si="9"/>
        <v>1</v>
      </c>
      <c r="AF32" s="87">
        <v>500</v>
      </c>
      <c r="AG32" s="86">
        <f t="shared" si="10"/>
        <v>1</v>
      </c>
      <c r="AH32" s="81"/>
      <c r="AI32" s="86">
        <f t="shared" si="11"/>
        <v>1</v>
      </c>
      <c r="AJ32" s="88">
        <f t="shared" si="12"/>
        <v>0.17363667428815913</v>
      </c>
      <c r="AK32" s="89">
        <f t="shared" si="13"/>
        <v>500</v>
      </c>
      <c r="AL32" s="89">
        <f t="shared" si="14"/>
        <v>485</v>
      </c>
      <c r="AM32" s="89"/>
      <c r="AN32" s="89"/>
      <c r="AO32" s="79" t="e">
        <f t="shared" si="15"/>
        <v>#DIV/0!</v>
      </c>
      <c r="AP32" s="79"/>
      <c r="AQ32" s="79"/>
      <c r="AR32" s="90">
        <f t="shared" si="16"/>
        <v>0</v>
      </c>
      <c r="AS32" s="91">
        <v>675</v>
      </c>
      <c r="AT32" s="85">
        <v>516.1</v>
      </c>
      <c r="AU32" s="86">
        <f t="shared" si="17"/>
        <v>0.7645925925925926</v>
      </c>
      <c r="AV32" s="87">
        <v>576</v>
      </c>
      <c r="AW32" s="86">
        <f t="shared" si="18"/>
        <v>0.8533333333333334</v>
      </c>
      <c r="AX32" s="81"/>
      <c r="AY32" s="86">
        <f t="shared" si="19"/>
        <v>0.7645925925925926</v>
      </c>
      <c r="AZ32" s="83">
        <f t="shared" si="20"/>
        <v>0.21631507886560483</v>
      </c>
      <c r="BA32" s="89">
        <f t="shared" si="21"/>
        <v>76</v>
      </c>
      <c r="BB32" s="89">
        <f t="shared" si="22"/>
        <v>75.82636332571184</v>
      </c>
      <c r="BC32" s="89"/>
      <c r="BD32" s="89"/>
      <c r="BE32" s="90">
        <f t="shared" si="23"/>
        <v>1.152</v>
      </c>
      <c r="BF32" s="92">
        <v>175</v>
      </c>
      <c r="BG32" s="85">
        <v>516.1</v>
      </c>
      <c r="BH32" s="86">
        <f t="shared" si="40"/>
        <v>2.9491428571428573</v>
      </c>
      <c r="BI32" s="87">
        <v>0</v>
      </c>
      <c r="BJ32" s="86">
        <f t="shared" si="41"/>
        <v>0</v>
      </c>
      <c r="BK32" s="81"/>
      <c r="BL32" s="93">
        <f t="shared" si="26"/>
        <v>2.9491428571428573</v>
      </c>
      <c r="BM32" s="83">
        <f t="shared" si="27"/>
        <v>0</v>
      </c>
      <c r="BN32" s="89">
        <f t="shared" si="28"/>
        <v>-500</v>
      </c>
      <c r="BO32" s="94">
        <f t="shared" si="29"/>
        <v>0</v>
      </c>
      <c r="BP32" s="95">
        <f t="shared" si="30"/>
        <v>-576</v>
      </c>
      <c r="BQ32" s="96">
        <f t="shared" si="31"/>
        <v>0</v>
      </c>
      <c r="BR32" s="79" t="e">
        <f t="shared" si="32"/>
        <v>#DIV/0!</v>
      </c>
    </row>
    <row r="33" spans="1:70" ht="27.75" customHeight="1" thickBot="1">
      <c r="A33" s="147" t="s">
        <v>68</v>
      </c>
      <c r="B33" s="148">
        <v>-3256.22251</v>
      </c>
      <c r="C33" s="148">
        <v>-3256.22251</v>
      </c>
      <c r="D33" s="148">
        <f>C33/B33*100</f>
        <v>100</v>
      </c>
      <c r="E33" s="149">
        <f t="shared" si="0"/>
        <v>-0.972773322857416</v>
      </c>
      <c r="F33" s="148">
        <v>-2633.60188</v>
      </c>
      <c r="G33" s="148">
        <v>-2633.60188</v>
      </c>
      <c r="H33" s="148">
        <f>G33/F33*100</f>
        <v>100</v>
      </c>
      <c r="I33" s="149">
        <f>G33/G$35*100</f>
        <v>-0.779296656862339</v>
      </c>
      <c r="J33" s="148">
        <v>-884.0892</v>
      </c>
      <c r="K33" s="148">
        <v>-884.0892</v>
      </c>
      <c r="L33" s="148">
        <f t="shared" si="36"/>
        <v>100</v>
      </c>
      <c r="M33" s="150">
        <f t="shared" si="2"/>
        <v>-0.24292841775151838</v>
      </c>
      <c r="N33" s="151">
        <f t="shared" si="3"/>
        <v>2372.13331</v>
      </c>
      <c r="O33" s="151">
        <f t="shared" si="4"/>
        <v>1749.5126800000003</v>
      </c>
      <c r="P33" s="152">
        <f>K33/C33</f>
        <v>0.2715076126661872</v>
      </c>
      <c r="Q33" s="152">
        <f>K33/G33</f>
        <v>0.3356958417724094</v>
      </c>
      <c r="R33" s="148">
        <v>-582.88596</v>
      </c>
      <c r="S33" s="153">
        <v>-582.88596</v>
      </c>
      <c r="T33" s="148">
        <v>-582.88596</v>
      </c>
      <c r="U33" s="148">
        <v>-582.88596</v>
      </c>
      <c r="V33" s="148">
        <v>-612.44596</v>
      </c>
      <c r="W33" s="148">
        <f>V33/R33*100</f>
        <v>105.07131789552797</v>
      </c>
      <c r="X33" s="150">
        <f t="shared" si="5"/>
        <v>-0.19921356617792593</v>
      </c>
      <c r="Y33" s="148">
        <f t="shared" si="6"/>
        <v>2021.1559200000002</v>
      </c>
      <c r="Z33" s="148">
        <f t="shared" si="7"/>
        <v>271.64324</v>
      </c>
      <c r="AA33" s="152">
        <f>V33/G33</f>
        <v>0.2325506997283887</v>
      </c>
      <c r="AB33" s="152">
        <f t="shared" si="8"/>
        <v>0.6927422708025389</v>
      </c>
      <c r="AC33" s="148">
        <v>-88</v>
      </c>
      <c r="AD33" s="153">
        <v>-88</v>
      </c>
      <c r="AE33" s="154">
        <f t="shared" si="9"/>
        <v>1</v>
      </c>
      <c r="AF33" s="155">
        <v>-88.466</v>
      </c>
      <c r="AG33" s="154">
        <f t="shared" si="10"/>
        <v>1.0052954545454544</v>
      </c>
      <c r="AH33" s="148"/>
      <c r="AI33" s="154">
        <f t="shared" si="11"/>
        <v>1</v>
      </c>
      <c r="AJ33" s="156">
        <f t="shared" si="12"/>
        <v>-0.03072188405515256</v>
      </c>
      <c r="AK33" s="157">
        <f t="shared" si="13"/>
        <v>494.88595999999995</v>
      </c>
      <c r="AL33" s="157">
        <f t="shared" si="14"/>
        <v>1077.77192</v>
      </c>
      <c r="AM33" s="157"/>
      <c r="AN33" s="157"/>
      <c r="AO33" s="152">
        <f t="shared" si="15"/>
        <v>0.15097292787769329</v>
      </c>
      <c r="AP33" s="152"/>
      <c r="AQ33" s="152"/>
      <c r="AR33" s="158">
        <f t="shared" si="16"/>
        <v>0</v>
      </c>
      <c r="AS33" s="159">
        <v>-2.1488</v>
      </c>
      <c r="AT33" s="153">
        <v>-2.1488</v>
      </c>
      <c r="AU33" s="154">
        <f t="shared" si="17"/>
        <v>1</v>
      </c>
      <c r="AV33" s="155">
        <v>-172</v>
      </c>
      <c r="AW33" s="154">
        <f t="shared" si="18"/>
        <v>80.04467609828741</v>
      </c>
      <c r="AX33" s="148"/>
      <c r="AY33" s="154">
        <f t="shared" si="19"/>
        <v>1</v>
      </c>
      <c r="AZ33" s="150">
        <f t="shared" si="20"/>
        <v>-0.0645940860501459</v>
      </c>
      <c r="BA33" s="157">
        <f t="shared" si="21"/>
        <v>-83.534</v>
      </c>
      <c r="BB33" s="157">
        <f t="shared" si="22"/>
        <v>-83.50327811594485</v>
      </c>
      <c r="BC33" s="157"/>
      <c r="BD33" s="157"/>
      <c r="BE33" s="158">
        <f t="shared" si="23"/>
        <v>1.9442497682725568</v>
      </c>
      <c r="BF33" s="160">
        <v>-239.34442</v>
      </c>
      <c r="BG33" s="153">
        <v>-2.1488</v>
      </c>
      <c r="BH33" s="154">
        <f t="shared" si="40"/>
        <v>0.008977857098151692</v>
      </c>
      <c r="BI33" s="155">
        <v>-239.34442</v>
      </c>
      <c r="BJ33" s="154">
        <f t="shared" si="41"/>
        <v>1</v>
      </c>
      <c r="BK33" s="148"/>
      <c r="BL33" s="161">
        <f t="shared" si="26"/>
        <v>0.008977857098151692</v>
      </c>
      <c r="BM33" s="150">
        <f t="shared" si="27"/>
        <v>-0.08316127034745671</v>
      </c>
      <c r="BN33" s="157">
        <f t="shared" si="28"/>
        <v>-150.87842</v>
      </c>
      <c r="BO33" s="162">
        <f t="shared" si="29"/>
        <v>2.7054961228042416</v>
      </c>
      <c r="BP33" s="163">
        <f t="shared" si="30"/>
        <v>-67.34442000000001</v>
      </c>
      <c r="BQ33" s="164">
        <f t="shared" si="31"/>
        <v>1.3915373255813954</v>
      </c>
      <c r="BR33" s="79" t="e">
        <f t="shared" si="32"/>
        <v>#DIV/0!</v>
      </c>
    </row>
    <row r="34" spans="1:70" ht="23.25" customHeight="1" thickBot="1">
      <c r="A34" s="134" t="s">
        <v>69</v>
      </c>
      <c r="B34" s="135">
        <v>230138</v>
      </c>
      <c r="C34" s="135">
        <v>224531</v>
      </c>
      <c r="D34" s="135">
        <f>C34/B34*100</f>
        <v>97.56363573160452</v>
      </c>
      <c r="E34" s="136">
        <f t="shared" si="0"/>
        <v>67.07703981645237</v>
      </c>
      <c r="F34" s="135">
        <f>F27+F28+F29+F30+F31+F32+F33</f>
        <v>228652.06063999998</v>
      </c>
      <c r="G34" s="135">
        <f>G27+G28+G29+G30+G31+G32+G33</f>
        <v>219682.95693000001</v>
      </c>
      <c r="H34" s="135">
        <f>G34/F34*100</f>
        <v>96.07740088372904</v>
      </c>
      <c r="I34" s="136">
        <f>G34/G$35*100</f>
        <v>65.00534314062011</v>
      </c>
      <c r="J34" s="135">
        <f>J27+J28+J29+J30+J31+J32+J33</f>
        <v>234428.22414</v>
      </c>
      <c r="K34" s="135">
        <f>K27+K28+K29+K30+K31+K32+K33</f>
        <v>230253.1826</v>
      </c>
      <c r="L34" s="135">
        <f t="shared" si="36"/>
        <v>98.21905337750344</v>
      </c>
      <c r="M34" s="137">
        <f t="shared" si="2"/>
        <v>63.26854952109973</v>
      </c>
      <c r="N34" s="138">
        <f t="shared" si="3"/>
        <v>5722.1826</v>
      </c>
      <c r="O34" s="138">
        <f t="shared" si="4"/>
        <v>10570.225669999985</v>
      </c>
      <c r="P34" s="139">
        <f>K34/C34</f>
        <v>1.0254850448267723</v>
      </c>
      <c r="Q34" s="139">
        <f>K34/G34</f>
        <v>1.0481158202607774</v>
      </c>
      <c r="R34" s="135">
        <f>R27+R28+R29+R30+R31+R32+R33</f>
        <v>194640.96404</v>
      </c>
      <c r="S34" s="135">
        <f>S27+S28+S29+S30+S31+S32+S33</f>
        <v>38639.18782</v>
      </c>
      <c r="T34" s="135">
        <f>T27+T28+T29+T30+T31+T32+T33</f>
        <v>101004.18948999999</v>
      </c>
      <c r="U34" s="135">
        <f>U27+U28+U29+U30+U31+U32+U33</f>
        <v>136883.4593</v>
      </c>
      <c r="V34" s="135">
        <f>V27+V28+V29+V30+V31+V32+V33</f>
        <v>192463.93403999996</v>
      </c>
      <c r="W34" s="135">
        <f>V34/R34*100</f>
        <v>98.8815149931375</v>
      </c>
      <c r="X34" s="137">
        <f t="shared" si="5"/>
        <v>62.60377105065973</v>
      </c>
      <c r="Y34" s="135">
        <f t="shared" si="6"/>
        <v>-27219.02289000005</v>
      </c>
      <c r="Z34" s="135">
        <f t="shared" si="7"/>
        <v>-37789.24856000004</v>
      </c>
      <c r="AA34" s="139">
        <f>V34/G34</f>
        <v>0.8760986137915416</v>
      </c>
      <c r="AB34" s="139">
        <f t="shared" si="8"/>
        <v>0.8358795820614207</v>
      </c>
      <c r="AC34" s="135">
        <f>AC27+AC28+AC29+AC30+AC31+AC32+AC33</f>
        <v>289553.95999999996</v>
      </c>
      <c r="AD34" s="135">
        <f>AD27+AD28+AD29+AD30+AD31+AD32+AD33</f>
        <v>146937</v>
      </c>
      <c r="AE34" s="140">
        <f t="shared" si="9"/>
        <v>0.5074598185429756</v>
      </c>
      <c r="AF34" s="141">
        <f>AF27+AF28+AF29+AF30+AF31+AF32+AF33</f>
        <v>209316.64</v>
      </c>
      <c r="AG34" s="140">
        <f t="shared" si="10"/>
        <v>0.7228933771100904</v>
      </c>
      <c r="AH34" s="135">
        <f>AH27+AH28+AH29+AH30+AH31+AH32+AH33</f>
        <v>0</v>
      </c>
      <c r="AI34" s="140">
        <f t="shared" si="11"/>
        <v>0.5074598185429756</v>
      </c>
      <c r="AJ34" s="137">
        <f t="shared" si="12"/>
        <v>72.6900904855437</v>
      </c>
      <c r="AK34" s="135">
        <f t="shared" si="13"/>
        <v>108297.81218000001</v>
      </c>
      <c r="AL34" s="135">
        <f t="shared" si="14"/>
        <v>7293.622690000018</v>
      </c>
      <c r="AM34" s="135"/>
      <c r="AN34" s="135"/>
      <c r="AO34" s="139">
        <f t="shared" si="15"/>
        <v>3.8027973228760272</v>
      </c>
      <c r="AP34" s="139"/>
      <c r="AQ34" s="139"/>
      <c r="AR34" s="142">
        <f t="shared" si="16"/>
        <v>0</v>
      </c>
      <c r="AS34" s="143">
        <f>AS27+AS28+AS29+AS30+AS31+AS32+AS33</f>
        <v>255658.8512</v>
      </c>
      <c r="AT34" s="135">
        <f>AT27+AT28+AT29+AT30+AT31+AT32+AT33</f>
        <v>117506.7532</v>
      </c>
      <c r="AU34" s="140">
        <f t="shared" si="17"/>
        <v>0.4596232543815796</v>
      </c>
      <c r="AV34" s="141">
        <f>AV27+AV28+AV29+AV30+AV31+AV32+AV33</f>
        <v>175716.247</v>
      </c>
      <c r="AW34" s="140">
        <f t="shared" si="18"/>
        <v>0.6873075044154778</v>
      </c>
      <c r="AX34" s="135">
        <f>AX27+AX28+AX29+AX30+AX31+AX32+AX33</f>
        <v>0</v>
      </c>
      <c r="AY34" s="140">
        <f t="shared" si="19"/>
        <v>0.4596232543815796</v>
      </c>
      <c r="AZ34" s="137">
        <f t="shared" si="20"/>
        <v>65.98971150655052</v>
      </c>
      <c r="BA34" s="135">
        <f t="shared" si="21"/>
        <v>-33600.39300000001</v>
      </c>
      <c r="BB34" s="135">
        <f t="shared" si="22"/>
        <v>-33673.083090485554</v>
      </c>
      <c r="BC34" s="135"/>
      <c r="BD34" s="135"/>
      <c r="BE34" s="142">
        <f t="shared" si="23"/>
        <v>0.8394757674306257</v>
      </c>
      <c r="BF34" s="144">
        <f>BF27+BF28+BF29+BF30+BF31+BF32+BF33</f>
        <v>373705.76447000005</v>
      </c>
      <c r="BG34" s="135">
        <f>BG27+BG28+BG29+BG30+BG31+BG32+BG33</f>
        <v>117506.7532</v>
      </c>
      <c r="BH34" s="140">
        <f t="shared" si="40"/>
        <v>0.3144365550974344</v>
      </c>
      <c r="BI34" s="141">
        <f>BI27+BI28+BI29+BI30+BI31+BI32+BI33</f>
        <v>208854.55989999996</v>
      </c>
      <c r="BJ34" s="140">
        <f t="shared" si="41"/>
        <v>0.5588743331165986</v>
      </c>
      <c r="BK34" s="135">
        <f>BK27+BK28+BK29+BK30+BK31+BK32+BK33</f>
        <v>0</v>
      </c>
      <c r="BL34" s="145">
        <f t="shared" si="26"/>
        <v>0.3144365550974344</v>
      </c>
      <c r="BM34" s="137">
        <f t="shared" si="27"/>
        <v>72.56743449102757</v>
      </c>
      <c r="BN34" s="135">
        <f t="shared" si="28"/>
        <v>-462.08010000005015</v>
      </c>
      <c r="BO34" s="146">
        <f t="shared" si="29"/>
        <v>0.9977924349444934</v>
      </c>
      <c r="BP34" s="135">
        <f t="shared" si="30"/>
        <v>33138.31289999996</v>
      </c>
      <c r="BQ34" s="146">
        <f t="shared" si="31"/>
        <v>1.1885899196333276</v>
      </c>
      <c r="BR34" s="60" t="e">
        <f t="shared" si="32"/>
        <v>#DIV/0!</v>
      </c>
    </row>
    <row r="35" spans="1:70" ht="15" customHeight="1">
      <c r="A35" s="165" t="s">
        <v>70</v>
      </c>
      <c r="B35" s="166">
        <f>B26+B34</f>
        <v>338876</v>
      </c>
      <c r="C35" s="166">
        <f>C26+C34</f>
        <v>334736</v>
      </c>
      <c r="D35" s="166">
        <f>C35/B35*100</f>
        <v>98.77831419162172</v>
      </c>
      <c r="E35" s="167">
        <f t="shared" si="0"/>
        <v>100</v>
      </c>
      <c r="F35" s="166">
        <f>F26+F34</f>
        <v>346728.06064</v>
      </c>
      <c r="G35" s="166">
        <v>337946</v>
      </c>
      <c r="H35" s="166">
        <f>G35/F35*100</f>
        <v>97.46716183749598</v>
      </c>
      <c r="I35" s="167">
        <f>G35/G$35*100</f>
        <v>100</v>
      </c>
      <c r="J35" s="166">
        <f>J26+J34</f>
        <v>374557.08574</v>
      </c>
      <c r="K35" s="166">
        <f>K26+K34</f>
        <v>363929.92149</v>
      </c>
      <c r="L35" s="166">
        <f t="shared" si="36"/>
        <v>97.16273843037723</v>
      </c>
      <c r="M35" s="168">
        <f t="shared" si="2"/>
        <v>100</v>
      </c>
      <c r="N35" s="169">
        <f t="shared" si="3"/>
        <v>29193.92148999998</v>
      </c>
      <c r="O35" s="169">
        <f t="shared" si="4"/>
        <v>25983.92148999998</v>
      </c>
      <c r="P35" s="170">
        <f>K35/C35</f>
        <v>1.0872147647399741</v>
      </c>
      <c r="Q35" s="170">
        <f>K35/G35</f>
        <v>1.0768877912151644</v>
      </c>
      <c r="R35" s="166">
        <f>R26+R34</f>
        <v>321833.36404</v>
      </c>
      <c r="S35" s="166">
        <f>S26+S34</f>
        <v>64407.585049999994</v>
      </c>
      <c r="T35" s="166">
        <f>T26+T34</f>
        <v>157915.10108</v>
      </c>
      <c r="U35" s="166">
        <f>U26+U34</f>
        <v>220415.06418</v>
      </c>
      <c r="V35" s="166">
        <f>V26+V34</f>
        <v>307431.85403999995</v>
      </c>
      <c r="W35" s="166">
        <f>V35/R35*100</f>
        <v>95.52516562633011</v>
      </c>
      <c r="X35" s="168">
        <f t="shared" si="5"/>
        <v>100</v>
      </c>
      <c r="Y35" s="166">
        <f t="shared" si="6"/>
        <v>-30514.145960000053</v>
      </c>
      <c r="Z35" s="166">
        <f t="shared" si="7"/>
        <v>-56498.06745000003</v>
      </c>
      <c r="AA35" s="170">
        <f>V35/G35</f>
        <v>0.9097070361537049</v>
      </c>
      <c r="AB35" s="170">
        <f t="shared" si="8"/>
        <v>0.8447556408148966</v>
      </c>
      <c r="AC35" s="166">
        <f>AC26+AC34</f>
        <v>399016.95999999996</v>
      </c>
      <c r="AD35" s="166">
        <f>AD26+AD34</f>
        <v>198395</v>
      </c>
      <c r="AE35" s="171">
        <f t="shared" si="9"/>
        <v>0.49720944192447364</v>
      </c>
      <c r="AF35" s="172">
        <f>AF26+AF34</f>
        <v>287957.6</v>
      </c>
      <c r="AG35" s="171">
        <f t="shared" si="10"/>
        <v>0.721667570220574</v>
      </c>
      <c r="AH35" s="166">
        <f>AH26+AH34</f>
        <v>0</v>
      </c>
      <c r="AI35" s="171">
        <f t="shared" si="11"/>
        <v>0.49720944192447364</v>
      </c>
      <c r="AJ35" s="168">
        <f t="shared" si="12"/>
        <v>100</v>
      </c>
      <c r="AK35" s="166">
        <f t="shared" si="13"/>
        <v>133987.41495</v>
      </c>
      <c r="AL35" s="166">
        <f t="shared" si="14"/>
        <v>-23927.686129999987</v>
      </c>
      <c r="AM35" s="166"/>
      <c r="AN35" s="166"/>
      <c r="AO35" s="170">
        <f t="shared" si="15"/>
        <v>3.0803049026909606</v>
      </c>
      <c r="AP35" s="170"/>
      <c r="AQ35" s="170"/>
      <c r="AR35" s="173">
        <f t="shared" si="16"/>
        <v>0</v>
      </c>
      <c r="AS35" s="174">
        <f>AS26+AS34</f>
        <v>408459.65119999996</v>
      </c>
      <c r="AT35" s="166">
        <f>AT26+AT34</f>
        <v>181188.91068</v>
      </c>
      <c r="AU35" s="171">
        <f t="shared" si="17"/>
        <v>0.44359071978759995</v>
      </c>
      <c r="AV35" s="172">
        <f>AV26+AV34</f>
        <v>266278.247</v>
      </c>
      <c r="AW35" s="171">
        <f t="shared" si="18"/>
        <v>0.6519083248925812</v>
      </c>
      <c r="AX35" s="166">
        <f>AX26+AX34</f>
        <v>0</v>
      </c>
      <c r="AY35" s="171">
        <f t="shared" si="19"/>
        <v>0.44359071978759995</v>
      </c>
      <c r="AZ35" s="168">
        <f t="shared" si="20"/>
        <v>100</v>
      </c>
      <c r="BA35" s="166">
        <f t="shared" si="21"/>
        <v>-21679.353000000003</v>
      </c>
      <c r="BB35" s="166">
        <f t="shared" si="22"/>
        <v>-21779.353000000003</v>
      </c>
      <c r="BC35" s="166"/>
      <c r="BD35" s="166"/>
      <c r="BE35" s="173">
        <f t="shared" si="23"/>
        <v>0.9247133848872194</v>
      </c>
      <c r="BF35" s="175">
        <f>BF26+BF34</f>
        <v>496206.0585500001</v>
      </c>
      <c r="BG35" s="166">
        <f>BG26+BG34</f>
        <v>181188.91068</v>
      </c>
      <c r="BH35" s="171">
        <f t="shared" si="40"/>
        <v>0.36514852561346256</v>
      </c>
      <c r="BI35" s="172">
        <f>BI26+BI34</f>
        <v>287807.55632999993</v>
      </c>
      <c r="BJ35" s="171">
        <f t="shared" si="41"/>
        <v>0.580016207724314</v>
      </c>
      <c r="BK35" s="166">
        <f>BK26+BK34</f>
        <v>0</v>
      </c>
      <c r="BL35" s="176">
        <f t="shared" si="26"/>
        <v>0.36514852561346256</v>
      </c>
      <c r="BM35" s="168">
        <f t="shared" si="27"/>
        <v>100</v>
      </c>
      <c r="BN35" s="166">
        <f t="shared" si="28"/>
        <v>-150.04367000004277</v>
      </c>
      <c r="BO35" s="177">
        <f t="shared" si="29"/>
        <v>0.999478938322864</v>
      </c>
      <c r="BP35" s="166">
        <f t="shared" si="30"/>
        <v>21529.30932999996</v>
      </c>
      <c r="BQ35" s="177">
        <f t="shared" si="31"/>
        <v>1.0808526778757108</v>
      </c>
      <c r="BR35" s="178" t="e">
        <f t="shared" si="32"/>
        <v>#DIV/0!</v>
      </c>
    </row>
    <row r="36" spans="1:70" ht="13.5" customHeight="1" thickBot="1">
      <c r="A36" s="179"/>
      <c r="B36" s="180"/>
      <c r="C36" s="180"/>
      <c r="D36" s="180"/>
      <c r="E36" s="181">
        <f t="shared" si="0"/>
        <v>0</v>
      </c>
      <c r="F36" s="180"/>
      <c r="G36" s="180"/>
      <c r="H36" s="180"/>
      <c r="I36" s="181"/>
      <c r="J36" s="180"/>
      <c r="K36" s="180"/>
      <c r="L36" s="180" t="e">
        <f t="shared" si="36"/>
        <v>#DIV/0!</v>
      </c>
      <c r="M36" s="182">
        <f t="shared" si="2"/>
        <v>0</v>
      </c>
      <c r="N36" s="183">
        <f t="shared" si="3"/>
        <v>0</v>
      </c>
      <c r="O36" s="183">
        <f t="shared" si="4"/>
        <v>0</v>
      </c>
      <c r="P36" s="184"/>
      <c r="Q36" s="184" t="e">
        <f>K36/G36</f>
        <v>#DIV/0!</v>
      </c>
      <c r="R36" s="180"/>
      <c r="S36" s="180"/>
      <c r="T36" s="180"/>
      <c r="U36" s="180"/>
      <c r="V36" s="180"/>
      <c r="W36" s="180" t="e">
        <f>V36/R36*100</f>
        <v>#DIV/0!</v>
      </c>
      <c r="X36" s="182">
        <f t="shared" si="5"/>
        <v>0</v>
      </c>
      <c r="Y36" s="180">
        <f t="shared" si="6"/>
        <v>0</v>
      </c>
      <c r="Z36" s="180">
        <f t="shared" si="7"/>
        <v>0</v>
      </c>
      <c r="AA36" s="184" t="e">
        <f>V36/G36</f>
        <v>#DIV/0!</v>
      </c>
      <c r="AB36" s="184" t="e">
        <f t="shared" si="8"/>
        <v>#DIV/0!</v>
      </c>
      <c r="AC36" s="180"/>
      <c r="AD36" s="180"/>
      <c r="AE36" s="185"/>
      <c r="AF36" s="186"/>
      <c r="AG36" s="185" t="e">
        <f t="shared" si="10"/>
        <v>#DIV/0!</v>
      </c>
      <c r="AH36" s="180"/>
      <c r="AI36" s="185" t="e">
        <f t="shared" si="11"/>
        <v>#DIV/0!</v>
      </c>
      <c r="AJ36" s="182">
        <f>AD36/AD$35*100</f>
        <v>0</v>
      </c>
      <c r="AK36" s="180">
        <f t="shared" si="13"/>
        <v>0</v>
      </c>
      <c r="AL36" s="180"/>
      <c r="AM36" s="180"/>
      <c r="AN36" s="180"/>
      <c r="AO36" s="184" t="e">
        <f t="shared" si="15"/>
        <v>#DIV/0!</v>
      </c>
      <c r="AP36" s="184"/>
      <c r="AQ36" s="184"/>
      <c r="AR36" s="187" t="e">
        <f t="shared" si="16"/>
        <v>#DIV/0!</v>
      </c>
      <c r="AS36" s="188"/>
      <c r="AT36" s="180"/>
      <c r="AU36" s="185"/>
      <c r="AV36" s="186"/>
      <c r="AW36" s="185" t="e">
        <f t="shared" si="18"/>
        <v>#DIV/0!</v>
      </c>
      <c r="AX36" s="180"/>
      <c r="AY36" s="185" t="e">
        <f t="shared" si="19"/>
        <v>#DIV/0!</v>
      </c>
      <c r="AZ36" s="182">
        <f>AT36/AT$35*100</f>
        <v>0</v>
      </c>
      <c r="BA36" s="180">
        <f t="shared" si="21"/>
        <v>0</v>
      </c>
      <c r="BB36" s="180"/>
      <c r="BC36" s="180"/>
      <c r="BD36" s="180"/>
      <c r="BE36" s="187" t="e">
        <f t="shared" si="23"/>
        <v>#DIV/0!</v>
      </c>
      <c r="BF36" s="189"/>
      <c r="BG36" s="180"/>
      <c r="BH36" s="185"/>
      <c r="BI36" s="186"/>
      <c r="BJ36" s="185" t="e">
        <f t="shared" si="41"/>
        <v>#DIV/0!</v>
      </c>
      <c r="BK36" s="180"/>
      <c r="BL36" s="190" t="e">
        <f t="shared" si="26"/>
        <v>#DIV/0!</v>
      </c>
      <c r="BM36" s="182">
        <f>BG36/BG$35*100</f>
        <v>0</v>
      </c>
      <c r="BN36" s="180">
        <f t="shared" si="28"/>
        <v>0</v>
      </c>
      <c r="BO36" s="191" t="e">
        <f t="shared" si="29"/>
        <v>#DIV/0!</v>
      </c>
      <c r="BP36" s="180">
        <f t="shared" si="30"/>
        <v>0</v>
      </c>
      <c r="BQ36" s="191" t="e">
        <f t="shared" si="31"/>
        <v>#DIV/0!</v>
      </c>
      <c r="BR36" s="178" t="e">
        <f t="shared" si="32"/>
        <v>#DIV/0!</v>
      </c>
    </row>
  </sheetData>
  <sheetProtection selectLockedCells="1" selectUnlockedCells="1"/>
  <mergeCells count="122">
    <mergeCell ref="BR35:BR36"/>
    <mergeCell ref="BL35:BL36"/>
    <mergeCell ref="BM35:BM36"/>
    <mergeCell ref="BN35:BN36"/>
    <mergeCell ref="BO35:BO36"/>
    <mergeCell ref="BP35:BP36"/>
    <mergeCell ref="BQ35:BQ36"/>
    <mergeCell ref="BF35:BF36"/>
    <mergeCell ref="BG35:BG36"/>
    <mergeCell ref="BH35:BH36"/>
    <mergeCell ref="BI35:BI36"/>
    <mergeCell ref="BJ35:BJ36"/>
    <mergeCell ref="BK35:BK36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M24:BM2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BJ7:BJ8"/>
    <mergeCell ref="A24:A25"/>
    <mergeCell ref="F24:F25"/>
    <mergeCell ref="G24:G25"/>
    <mergeCell ref="M24:M25"/>
    <mergeCell ref="X24:X25"/>
    <mergeCell ref="AZ24:AZ25"/>
    <mergeCell ref="AT6:AZ6"/>
    <mergeCell ref="BA6:BD6"/>
    <mergeCell ref="BF6:BF7"/>
    <mergeCell ref="BG6:BM6"/>
    <mergeCell ref="BN6:BQ6"/>
    <mergeCell ref="AE7:AE8"/>
    <mergeCell ref="AG7:AG8"/>
    <mergeCell ref="AU7:AU8"/>
    <mergeCell ref="AW7:AW8"/>
    <mergeCell ref="BH7:BH8"/>
    <mergeCell ref="AA6:AB6"/>
    <mergeCell ref="AC6:AC7"/>
    <mergeCell ref="AD6:AJ6"/>
    <mergeCell ref="AK6:AN6"/>
    <mergeCell ref="AO6:AR6"/>
    <mergeCell ref="AS6:AS7"/>
    <mergeCell ref="P6:Q6"/>
    <mergeCell ref="R6:R7"/>
    <mergeCell ref="S6:V6"/>
    <mergeCell ref="W6:W7"/>
    <mergeCell ref="X6:X7"/>
    <mergeCell ref="Y6:Z6"/>
    <mergeCell ref="I6:I7"/>
    <mergeCell ref="J6:J7"/>
    <mergeCell ref="K6:K7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BN1:BQ1"/>
    <mergeCell ref="A5:A7"/>
    <mergeCell ref="B5:E5"/>
    <mergeCell ref="F5:I5"/>
    <mergeCell ref="J5:Q5"/>
    <mergeCell ref="R5:AB5"/>
    <mergeCell ref="AC5:AR5"/>
    <mergeCell ref="AS5:BE5"/>
    <mergeCell ref="BF5:BR5"/>
    <mergeCell ref="B6:B7"/>
  </mergeCells>
  <printOptions/>
  <pageMargins left="0.5511811023622047" right="0.15748031496062992" top="0.5905511811023623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2020-10-21T11:44:37Z</cp:lastPrinted>
  <dcterms:created xsi:type="dcterms:W3CDTF">2020-10-21T11:44:34Z</dcterms:created>
  <dcterms:modified xsi:type="dcterms:W3CDTF">2020-10-21T11:44:58Z</dcterms:modified>
  <cp:category/>
  <cp:version/>
  <cp:contentType/>
  <cp:contentStatus/>
</cp:coreProperties>
</file>