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520" windowHeight="8925"/>
  </bookViews>
  <sheets>
    <sheet name="9 месяцев" sheetId="1" r:id="rId1"/>
  </sheets>
  <definedNames>
    <definedName name="_xlnm.Print_Titles" localSheetId="0">'9 месяцев'!$A:$A</definedName>
  </definedNames>
  <calcPr calcId="144525"/>
</workbook>
</file>

<file path=xl/calcChain.xml><?xml version="1.0" encoding="utf-8"?>
<calcChain xmlns="http://schemas.openxmlformats.org/spreadsheetml/2006/main">
  <c r="AU35" i="1" l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K34" i="1"/>
  <c r="AK13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AK12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AX35" i="1" l="1"/>
  <c r="AM35" i="1"/>
  <c r="AK35" i="1"/>
  <c r="AI35" i="1"/>
  <c r="AC35" i="1"/>
  <c r="AB35" i="1"/>
  <c r="AA35" i="1"/>
  <c r="Z35" i="1"/>
  <c r="Q35" i="1"/>
  <c r="O35" i="1"/>
  <c r="N35" i="1"/>
  <c r="L35" i="1"/>
  <c r="I34" i="1"/>
  <c r="AL33" i="1"/>
  <c r="AJ33" i="1"/>
  <c r="AH33" i="1"/>
  <c r="AF33" i="1"/>
  <c r="AE33" i="1"/>
  <c r="W33" i="1"/>
  <c r="Z33" i="1" s="1"/>
  <c r="V33" i="1"/>
  <c r="U33" i="1"/>
  <c r="T33" i="1"/>
  <c r="S33" i="1"/>
  <c r="AT33" i="1" s="1"/>
  <c r="R33" i="1"/>
  <c r="K33" i="1"/>
  <c r="N33" i="1" s="1"/>
  <c r="J33" i="1"/>
  <c r="G33" i="1"/>
  <c r="I33" i="1" s="1"/>
  <c r="F33" i="1"/>
  <c r="D33" i="1"/>
  <c r="AX32" i="1"/>
  <c r="AT32" i="1"/>
  <c r="AQ32" i="1"/>
  <c r="AO32" i="1"/>
  <c r="AD32" i="1"/>
  <c r="AI32" i="1" s="1"/>
  <c r="AC32" i="1"/>
  <c r="AB32" i="1"/>
  <c r="AA32" i="1"/>
  <c r="Z32" i="1"/>
  <c r="Q32" i="1"/>
  <c r="P32" i="1"/>
  <c r="O32" i="1"/>
  <c r="N32" i="1"/>
  <c r="L32" i="1"/>
  <c r="I32" i="1"/>
  <c r="H32" i="1"/>
  <c r="D32" i="1"/>
  <c r="AX31" i="1"/>
  <c r="AT31" i="1"/>
  <c r="AQ31" i="1"/>
  <c r="AO31" i="1"/>
  <c r="AM31" i="1"/>
  <c r="AK31" i="1"/>
  <c r="AI31" i="1"/>
  <c r="AG31" i="1"/>
  <c r="AC31" i="1"/>
  <c r="AB31" i="1"/>
  <c r="AA31" i="1"/>
  <c r="Z31" i="1"/>
  <c r="Q31" i="1"/>
  <c r="O31" i="1"/>
  <c r="N31" i="1"/>
  <c r="L31" i="1"/>
  <c r="I31" i="1"/>
  <c r="H31" i="1"/>
  <c r="AX30" i="1"/>
  <c r="AT30" i="1"/>
  <c r="AQ30" i="1"/>
  <c r="AO30" i="1"/>
  <c r="AM30" i="1"/>
  <c r="AK30" i="1"/>
  <c r="AI30" i="1"/>
  <c r="AG30" i="1"/>
  <c r="AC30" i="1"/>
  <c r="AA30" i="1"/>
  <c r="Z30" i="1"/>
  <c r="O30" i="1"/>
  <c r="N30" i="1"/>
  <c r="L30" i="1"/>
  <c r="AX29" i="1"/>
  <c r="AT29" i="1"/>
  <c r="AQ29" i="1"/>
  <c r="AO29" i="1"/>
  <c r="AM29" i="1"/>
  <c r="AK29" i="1"/>
  <c r="AI29" i="1"/>
  <c r="AG29" i="1"/>
  <c r="AC29" i="1"/>
  <c r="AB29" i="1"/>
  <c r="AA29" i="1"/>
  <c r="Z29" i="1"/>
  <c r="Q29" i="1"/>
  <c r="P29" i="1"/>
  <c r="O29" i="1"/>
  <c r="N29" i="1"/>
  <c r="L29" i="1"/>
  <c r="I29" i="1"/>
  <c r="H29" i="1"/>
  <c r="D29" i="1"/>
  <c r="AX28" i="1"/>
  <c r="AT28" i="1"/>
  <c r="AQ28" i="1"/>
  <c r="AO28" i="1"/>
  <c r="AM28" i="1"/>
  <c r="AK28" i="1"/>
  <c r="AI28" i="1"/>
  <c r="AG28" i="1"/>
  <c r="AC28" i="1"/>
  <c r="AB28" i="1"/>
  <c r="AA28" i="1"/>
  <c r="Z28" i="1"/>
  <c r="Q28" i="1"/>
  <c r="P28" i="1"/>
  <c r="O28" i="1"/>
  <c r="N28" i="1"/>
  <c r="L28" i="1"/>
  <c r="I28" i="1"/>
  <c r="H28" i="1"/>
  <c r="D28" i="1"/>
  <c r="AX27" i="1"/>
  <c r="AT27" i="1"/>
  <c r="AQ27" i="1"/>
  <c r="AO27" i="1"/>
  <c r="AC27" i="1"/>
  <c r="AB27" i="1"/>
  <c r="AA27" i="1"/>
  <c r="Z27" i="1"/>
  <c r="Q27" i="1"/>
  <c r="P27" i="1"/>
  <c r="O27" i="1"/>
  <c r="N27" i="1"/>
  <c r="L27" i="1"/>
  <c r="I27" i="1"/>
  <c r="H27" i="1"/>
  <c r="D27" i="1"/>
  <c r="AX26" i="1"/>
  <c r="AT26" i="1"/>
  <c r="AQ26" i="1"/>
  <c r="AO26" i="1"/>
  <c r="AM26" i="1"/>
  <c r="AK26" i="1"/>
  <c r="AI26" i="1"/>
  <c r="AG26" i="1"/>
  <c r="AC26" i="1"/>
  <c r="AB26" i="1"/>
  <c r="AA26" i="1"/>
  <c r="Z26" i="1"/>
  <c r="Q26" i="1"/>
  <c r="P26" i="1"/>
  <c r="O26" i="1"/>
  <c r="N26" i="1"/>
  <c r="L26" i="1"/>
  <c r="I26" i="1"/>
  <c r="H26" i="1"/>
  <c r="D26" i="1"/>
  <c r="AX24" i="1"/>
  <c r="AT24" i="1"/>
  <c r="AQ24" i="1"/>
  <c r="AO24" i="1"/>
  <c r="AM24" i="1"/>
  <c r="AK24" i="1"/>
  <c r="AI24" i="1"/>
  <c r="AG24" i="1"/>
  <c r="AC24" i="1"/>
  <c r="AB24" i="1"/>
  <c r="AA24" i="1"/>
  <c r="Z24" i="1"/>
  <c r="Q24" i="1"/>
  <c r="P24" i="1"/>
  <c r="O24" i="1"/>
  <c r="N24" i="1"/>
  <c r="L24" i="1"/>
  <c r="I24" i="1"/>
  <c r="H24" i="1"/>
  <c r="D24" i="1"/>
  <c r="AX23" i="1"/>
  <c r="AT23" i="1"/>
  <c r="AQ23" i="1"/>
  <c r="AO23" i="1"/>
  <c r="AM23" i="1"/>
  <c r="AK23" i="1"/>
  <c r="AI23" i="1"/>
  <c r="AG23" i="1"/>
  <c r="AC23" i="1"/>
  <c r="AB23" i="1"/>
  <c r="AA23" i="1"/>
  <c r="Z23" i="1"/>
  <c r="Q23" i="1"/>
  <c r="P23" i="1"/>
  <c r="O23" i="1"/>
  <c r="N23" i="1"/>
  <c r="L23" i="1"/>
  <c r="I23" i="1"/>
  <c r="H23" i="1"/>
  <c r="D23" i="1"/>
  <c r="AX22" i="1"/>
  <c r="AT22" i="1"/>
  <c r="AQ22" i="1"/>
  <c r="AO22" i="1"/>
  <c r="AM22" i="1"/>
  <c r="AK22" i="1"/>
  <c r="AI22" i="1"/>
  <c r="AG22" i="1"/>
  <c r="AC22" i="1"/>
  <c r="AB22" i="1"/>
  <c r="AA22" i="1"/>
  <c r="Z22" i="1"/>
  <c r="Q22" i="1"/>
  <c r="P22" i="1"/>
  <c r="O22" i="1"/>
  <c r="N22" i="1"/>
  <c r="L22" i="1"/>
  <c r="I22" i="1"/>
  <c r="H22" i="1"/>
  <c r="D22" i="1"/>
  <c r="AX21" i="1"/>
  <c r="AT21" i="1"/>
  <c r="AQ21" i="1"/>
  <c r="AO21" i="1"/>
  <c r="AM21" i="1"/>
  <c r="AK21" i="1"/>
  <c r="AI21" i="1"/>
  <c r="AG21" i="1"/>
  <c r="AC21" i="1"/>
  <c r="AB21" i="1"/>
  <c r="AA21" i="1"/>
  <c r="Z21" i="1"/>
  <c r="Q21" i="1"/>
  <c r="P21" i="1"/>
  <c r="O21" i="1"/>
  <c r="N21" i="1"/>
  <c r="L21" i="1"/>
  <c r="I21" i="1"/>
  <c r="H21" i="1"/>
  <c r="D21" i="1"/>
  <c r="AX20" i="1"/>
  <c r="AT20" i="1"/>
  <c r="AQ20" i="1"/>
  <c r="AO20" i="1"/>
  <c r="AG20" i="1"/>
  <c r="AM20" i="1"/>
  <c r="AC20" i="1"/>
  <c r="AB20" i="1"/>
  <c r="AA20" i="1"/>
  <c r="Z20" i="1"/>
  <c r="Q20" i="1"/>
  <c r="P20" i="1"/>
  <c r="O20" i="1"/>
  <c r="N20" i="1"/>
  <c r="L20" i="1"/>
  <c r="I20" i="1"/>
  <c r="H20" i="1"/>
  <c r="D20" i="1"/>
  <c r="AX19" i="1"/>
  <c r="AT19" i="1"/>
  <c r="AQ19" i="1"/>
  <c r="AO19" i="1"/>
  <c r="AM19" i="1"/>
  <c r="AK19" i="1"/>
  <c r="AI19" i="1"/>
  <c r="AG19" i="1"/>
  <c r="AC19" i="1"/>
  <c r="AB19" i="1"/>
  <c r="AA19" i="1"/>
  <c r="Z19" i="1"/>
  <c r="Q19" i="1"/>
  <c r="P19" i="1"/>
  <c r="O19" i="1"/>
  <c r="N19" i="1"/>
  <c r="L19" i="1"/>
  <c r="I19" i="1"/>
  <c r="H19" i="1"/>
  <c r="D19" i="1"/>
  <c r="AX18" i="1"/>
  <c r="AT18" i="1"/>
  <c r="AQ18" i="1"/>
  <c r="AO18" i="1"/>
  <c r="AD18" i="1"/>
  <c r="AK18" i="1" s="1"/>
  <c r="AC18" i="1"/>
  <c r="AB18" i="1"/>
  <c r="AA18" i="1"/>
  <c r="Z18" i="1"/>
  <c r="Q18" i="1"/>
  <c r="P18" i="1"/>
  <c r="O18" i="1"/>
  <c r="N18" i="1"/>
  <c r="L18" i="1"/>
  <c r="I18" i="1"/>
  <c r="H18" i="1"/>
  <c r="D18" i="1"/>
  <c r="AL17" i="1"/>
  <c r="AJ17" i="1"/>
  <c r="AH17" i="1"/>
  <c r="AF17" i="1"/>
  <c r="AE17" i="1"/>
  <c r="AD17" i="1"/>
  <c r="W17" i="1"/>
  <c r="V17" i="1"/>
  <c r="U17" i="1"/>
  <c r="T17" i="1"/>
  <c r="S17" i="1"/>
  <c r="R17" i="1"/>
  <c r="K17" i="1"/>
  <c r="J17" i="1"/>
  <c r="G17" i="1"/>
  <c r="F17" i="1"/>
  <c r="C17" i="1"/>
  <c r="B17" i="1"/>
  <c r="AX16" i="1"/>
  <c r="AT16" i="1"/>
  <c r="AQ16" i="1"/>
  <c r="AO16" i="1"/>
  <c r="AM16" i="1"/>
  <c r="AK16" i="1"/>
  <c r="AI16" i="1"/>
  <c r="AG16" i="1"/>
  <c r="AC16" i="1"/>
  <c r="AB16" i="1"/>
  <c r="AA16" i="1"/>
  <c r="Z16" i="1"/>
  <c r="O16" i="1"/>
  <c r="N16" i="1"/>
  <c r="I16" i="1"/>
  <c r="AX15" i="1"/>
  <c r="AT15" i="1"/>
  <c r="AQ15" i="1"/>
  <c r="AO15" i="1"/>
  <c r="AM15" i="1"/>
  <c r="AK15" i="1"/>
  <c r="AI15" i="1"/>
  <c r="AG15" i="1"/>
  <c r="AC15" i="1"/>
  <c r="AA15" i="1"/>
  <c r="Z15" i="1"/>
  <c r="Q15" i="1"/>
  <c r="P15" i="1"/>
  <c r="O15" i="1"/>
  <c r="N15" i="1"/>
  <c r="L15" i="1"/>
  <c r="I15" i="1"/>
  <c r="H15" i="1"/>
  <c r="D15" i="1"/>
  <c r="AX14" i="1"/>
  <c r="AT14" i="1"/>
  <c r="AQ14" i="1"/>
  <c r="AO14" i="1"/>
  <c r="AM14" i="1"/>
  <c r="AK14" i="1"/>
  <c r="AI14" i="1"/>
  <c r="AG14" i="1"/>
  <c r="AC14" i="1"/>
  <c r="AB14" i="1"/>
  <c r="AA14" i="1"/>
  <c r="Z14" i="1"/>
  <c r="Q14" i="1"/>
  <c r="P14" i="1"/>
  <c r="O14" i="1"/>
  <c r="N14" i="1"/>
  <c r="L14" i="1"/>
  <c r="I14" i="1"/>
  <c r="H14" i="1"/>
  <c r="D14" i="1"/>
  <c r="AX13" i="1"/>
  <c r="AT13" i="1"/>
  <c r="AQ13" i="1"/>
  <c r="AO13" i="1"/>
  <c r="AM13" i="1"/>
  <c r="AI13" i="1"/>
  <c r="AG13" i="1"/>
  <c r="AC13" i="1"/>
  <c r="AB13" i="1"/>
  <c r="AA13" i="1"/>
  <c r="Z13" i="1"/>
  <c r="Q13" i="1"/>
  <c r="P13" i="1"/>
  <c r="O13" i="1"/>
  <c r="N13" i="1"/>
  <c r="L13" i="1"/>
  <c r="I13" i="1"/>
  <c r="H13" i="1"/>
  <c r="D13" i="1"/>
  <c r="AL12" i="1"/>
  <c r="AL25" i="1" s="1"/>
  <c r="AJ12" i="1"/>
  <c r="AJ25" i="1" s="1"/>
  <c r="AH12" i="1"/>
  <c r="AF12" i="1"/>
  <c r="AF25" i="1" s="1"/>
  <c r="AE12" i="1"/>
  <c r="AE25" i="1" s="1"/>
  <c r="AD12" i="1"/>
  <c r="AD25" i="1" s="1"/>
  <c r="W12" i="1"/>
  <c r="W25" i="1" s="1"/>
  <c r="V12" i="1"/>
  <c r="V25" i="1" s="1"/>
  <c r="V34" i="1" s="1"/>
  <c r="U12" i="1"/>
  <c r="U25" i="1" s="1"/>
  <c r="T12" i="1"/>
  <c r="T25" i="1" s="1"/>
  <c r="T34" i="1" s="1"/>
  <c r="S12" i="1"/>
  <c r="S25" i="1" s="1"/>
  <c r="S34" i="1" s="1"/>
  <c r="R12" i="1"/>
  <c r="R25" i="1" s="1"/>
  <c r="R34" i="1" s="1"/>
  <c r="K12" i="1"/>
  <c r="K25" i="1" s="1"/>
  <c r="J12" i="1"/>
  <c r="J25" i="1" s="1"/>
  <c r="J34" i="1" s="1"/>
  <c r="G12" i="1"/>
  <c r="G25" i="1" s="1"/>
  <c r="I25" i="1" s="1"/>
  <c r="F12" i="1"/>
  <c r="F25" i="1" s="1"/>
  <c r="F34" i="1" s="1"/>
  <c r="H34" i="1" s="1"/>
  <c r="C12" i="1"/>
  <c r="C25" i="1" s="1"/>
  <c r="C34" i="1" s="1"/>
  <c r="B12" i="1"/>
  <c r="B25" i="1" s="1"/>
  <c r="B34" i="1" s="1"/>
  <c r="AM17" i="1" l="1"/>
  <c r="AK17" i="1"/>
  <c r="N25" i="1"/>
  <c r="AX17" i="1"/>
  <c r="AK20" i="1"/>
  <c r="H33" i="1"/>
  <c r="L33" i="1"/>
  <c r="AO33" i="1"/>
  <c r="AX33" i="1"/>
  <c r="N12" i="1"/>
  <c r="Z25" i="1"/>
  <c r="D17" i="1"/>
  <c r="H17" i="1"/>
  <c r="P17" i="1"/>
  <c r="AB17" i="1"/>
  <c r="AT17" i="1"/>
  <c r="AG17" i="1"/>
  <c r="AI17" i="1"/>
  <c r="Q33" i="1"/>
  <c r="P33" i="1"/>
  <c r="AC33" i="1"/>
  <c r="AB33" i="1"/>
  <c r="E35" i="1"/>
  <c r="D34" i="1"/>
  <c r="E33" i="1"/>
  <c r="E32" i="1"/>
  <c r="E31" i="1"/>
  <c r="E28" i="1"/>
  <c r="E27" i="1"/>
  <c r="E34" i="1"/>
  <c r="E30" i="1"/>
  <c r="E24" i="1"/>
  <c r="E22" i="1"/>
  <c r="E19" i="1"/>
  <c r="E18" i="1"/>
  <c r="E16" i="1"/>
  <c r="E14" i="1"/>
  <c r="E29" i="1"/>
  <c r="E26" i="1"/>
  <c r="E23" i="1"/>
  <c r="E21" i="1"/>
  <c r="E20" i="1"/>
  <c r="E15" i="1"/>
  <c r="E13" i="1"/>
  <c r="AM25" i="1"/>
  <c r="AG25" i="1"/>
  <c r="AF34" i="1"/>
  <c r="AK25" i="1"/>
  <c r="AJ34" i="1"/>
  <c r="AL34" i="1"/>
  <c r="AX25" i="1"/>
  <c r="D12" i="1"/>
  <c r="H12" i="1"/>
  <c r="L12" i="1"/>
  <c r="P12" i="1"/>
  <c r="Z12" i="1"/>
  <c r="AB12" i="1"/>
  <c r="AT12" i="1"/>
  <c r="AX12" i="1"/>
  <c r="E17" i="1"/>
  <c r="I17" i="1"/>
  <c r="O17" i="1"/>
  <c r="Q17" i="1"/>
  <c r="AA17" i="1"/>
  <c r="AC17" i="1"/>
  <c r="AO17" i="1"/>
  <c r="AQ17" i="1"/>
  <c r="AI18" i="1"/>
  <c r="AM18" i="1"/>
  <c r="AH25" i="1"/>
  <c r="AK27" i="1"/>
  <c r="AG27" i="1"/>
  <c r="AM27" i="1"/>
  <c r="AD33" i="1"/>
  <c r="AD34" i="1" s="1"/>
  <c r="E25" i="1"/>
  <c r="E12" i="1"/>
  <c r="I12" i="1"/>
  <c r="K34" i="1"/>
  <c r="M17" i="1" s="1"/>
  <c r="Q25" i="1"/>
  <c r="O25" i="1"/>
  <c r="M25" i="1"/>
  <c r="M12" i="1"/>
  <c r="O12" i="1"/>
  <c r="Q12" i="1"/>
  <c r="U34" i="1"/>
  <c r="W34" i="1"/>
  <c r="AC25" i="1"/>
  <c r="AA25" i="1"/>
  <c r="AA12" i="1"/>
  <c r="AC12" i="1"/>
  <c r="AE34" i="1"/>
  <c r="AO25" i="1"/>
  <c r="AG12" i="1"/>
  <c r="AI12" i="1"/>
  <c r="AM12" i="1"/>
  <c r="AO12" i="1"/>
  <c r="AQ12" i="1"/>
  <c r="L17" i="1"/>
  <c r="N17" i="1"/>
  <c r="Z17" i="1"/>
  <c r="AG18" i="1"/>
  <c r="AI20" i="1"/>
  <c r="D25" i="1"/>
  <c r="H25" i="1"/>
  <c r="L25" i="1"/>
  <c r="P25" i="1"/>
  <c r="AB25" i="1"/>
  <c r="AT25" i="1"/>
  <c r="AI27" i="1"/>
  <c r="AK32" i="1"/>
  <c r="AG32" i="1"/>
  <c r="AM32" i="1"/>
  <c r="AQ33" i="1"/>
  <c r="M33" i="1"/>
  <c r="O33" i="1"/>
  <c r="AA33" i="1"/>
  <c r="AG33" i="1" l="1"/>
  <c r="AO34" i="1"/>
  <c r="AT34" i="1"/>
  <c r="AC34" i="1"/>
  <c r="AA34" i="1"/>
  <c r="Y34" i="1"/>
  <c r="AB34" i="1"/>
  <c r="Y35" i="1"/>
  <c r="Z34" i="1"/>
  <c r="AM34" i="1"/>
  <c r="AG34" i="1"/>
  <c r="AN34" i="1"/>
  <c r="AN35" i="1"/>
  <c r="AI33" i="1"/>
  <c r="M35" i="1"/>
  <c r="Q34" i="1"/>
  <c r="O34" i="1"/>
  <c r="M34" i="1"/>
  <c r="M32" i="1"/>
  <c r="M31" i="1"/>
  <c r="M28" i="1"/>
  <c r="M27" i="1"/>
  <c r="M23" i="1"/>
  <c r="P34" i="1"/>
  <c r="L34" i="1"/>
  <c r="M30" i="1"/>
  <c r="M24" i="1"/>
  <c r="M22" i="1"/>
  <c r="M19" i="1"/>
  <c r="M18" i="1"/>
  <c r="M16" i="1"/>
  <c r="M14" i="1"/>
  <c r="N34" i="1"/>
  <c r="M29" i="1"/>
  <c r="M26" i="1"/>
  <c r="M21" i="1"/>
  <c r="M20" i="1"/>
  <c r="M15" i="1"/>
  <c r="M13" i="1"/>
  <c r="AK33" i="1"/>
  <c r="AM33" i="1"/>
  <c r="AQ25" i="1"/>
  <c r="AI25" i="1"/>
  <c r="AH34" i="1"/>
  <c r="AX34" i="1"/>
  <c r="AQ34" i="1" l="1"/>
  <c r="AI34" i="1"/>
</calcChain>
</file>

<file path=xl/sharedStrings.xml><?xml version="1.0" encoding="utf-8"?>
<sst xmlns="http://schemas.openxmlformats.org/spreadsheetml/2006/main" count="92" uniqueCount="62">
  <si>
    <t>Вид доходов</t>
  </si>
  <si>
    <t>2013 год</t>
  </si>
  <si>
    <t>2014 год</t>
  </si>
  <si>
    <t>2015 год</t>
  </si>
  <si>
    <t>2016 год</t>
  </si>
  <si>
    <t>2017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</si>
  <si>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</si>
  <si>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</si>
  <si>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</si>
  <si>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</si>
  <si>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</si>
  <si>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</si>
  <si>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уточненный план годовой, тыс.руб.</t>
  </si>
  <si>
    <r>
      <t>к 2013 году</t>
    </r>
    <r>
      <rPr>
        <sz val="7"/>
        <rFont val="Arial"/>
        <family val="2"/>
        <charset val="204"/>
      </rPr>
      <t xml:space="preserve"> (гр.11-гр.3)</t>
    </r>
  </si>
  <si>
    <r>
      <t xml:space="preserve">к 2014 году </t>
    </r>
    <r>
      <rPr>
        <sz val="7"/>
        <rFont val="Arial"/>
        <family val="2"/>
        <charset val="204"/>
      </rPr>
      <t>(гр.11-гр.7)</t>
    </r>
  </si>
  <si>
    <r>
      <t>к 2013 году</t>
    </r>
    <r>
      <rPr>
        <sz val="7"/>
        <rFont val="Arial"/>
        <family val="2"/>
        <charset val="204"/>
      </rPr>
      <t xml:space="preserve"> (гр.11/гр.3)</t>
    </r>
  </si>
  <si>
    <r>
      <t xml:space="preserve">к 2014 году </t>
    </r>
    <r>
      <rPr>
        <sz val="7"/>
        <rFont val="Arial"/>
        <family val="2"/>
        <charset val="204"/>
      </rPr>
      <t>(гр.11/гр.7)</t>
    </r>
  </si>
  <si>
    <t>1 квартал</t>
  </si>
  <si>
    <t>5 месяцев</t>
  </si>
  <si>
    <t>полугодие</t>
  </si>
  <si>
    <t>9 месяцев</t>
  </si>
  <si>
    <t>12 месяцев</t>
  </si>
  <si>
    <t>уд.вес в общем объеме</t>
  </si>
  <si>
    <r>
      <t>к 2014 году</t>
    </r>
    <r>
      <rPr>
        <sz val="7"/>
        <rFont val="Arial"/>
        <family val="2"/>
        <charset val="204"/>
      </rPr>
      <t xml:space="preserve"> (гр.13-гр.3)</t>
    </r>
  </si>
  <si>
    <r>
      <t xml:space="preserve">к 2015 году </t>
    </r>
    <r>
      <rPr>
        <sz val="7"/>
        <rFont val="Arial"/>
        <family val="2"/>
        <charset val="204"/>
      </rPr>
      <t>(гр.13-гр.7)</t>
    </r>
  </si>
  <si>
    <r>
      <t>к 2014 году</t>
    </r>
    <r>
      <rPr>
        <sz val="7"/>
        <rFont val="Arial"/>
        <family val="2"/>
        <charset val="204"/>
      </rPr>
      <t xml:space="preserve"> (гр.13/гр.3)</t>
    </r>
  </si>
  <si>
    <r>
      <t xml:space="preserve">к 2015 году </t>
    </r>
    <r>
      <rPr>
        <sz val="7"/>
        <rFont val="Arial"/>
        <family val="2"/>
        <charset val="204"/>
      </rPr>
      <t>(гр.13/гр.7)</t>
    </r>
  </si>
  <si>
    <t>% исполн-я к годовым назначениям</t>
  </si>
  <si>
    <t>уд.вес в общ.объеме</t>
  </si>
  <si>
    <t>к 1 кварталу 2016 года</t>
  </si>
  <si>
    <t>тыс.руб.</t>
  </si>
  <si>
    <t>к полугодию 2016 года</t>
  </si>
  <si>
    <t>к 9 месяцам 2016 года</t>
  </si>
  <si>
    <t>к 12 месяцам 2016 года</t>
  </si>
  <si>
    <t>к  1 кв.16 г.</t>
  </si>
  <si>
    <t>%</t>
  </si>
  <si>
    <t>Налоговые доходы</t>
  </si>
  <si>
    <t>Налог на доход физических  лиц</t>
  </si>
  <si>
    <t>Налоги на совокупный доход</t>
  </si>
  <si>
    <t>Государственная пошлина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</si>
  <si>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</si>
  <si>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</si>
  <si>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</si>
  <si>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</si>
  <si>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</si>
  <si>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</si>
  <si>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</si>
  <si>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</si>
  <si>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</si>
  <si>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</si>
  <si>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</si>
  <si>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</si>
  <si>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</si>
  <si>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</si>
  <si>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</si>
  <si>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</si>
  <si>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</si>
  <si>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</si>
  <si>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</si>
  <si>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</si>
  <si>
    <t>отклонение к 9 мес.2016г.</t>
  </si>
  <si>
    <t>Сравнительная характеристика поступления доходов в бюджет Лахденпохского муниципального района на 01.10.2017г.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</si>
</sst>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0" x14ac:knownFonts="1"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7" fillId="0" borderId="14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textRotation="90" wrapText="1"/>
    </xf>
    <xf numFmtId="0" fontId="3" fillId="0" borderId="19" xfId="0" applyFont="1" applyBorder="1" applyAlignment="1">
      <alignment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0" fillId="0" borderId="19" xfId="0" applyBorder="1"/>
    <xf numFmtId="0" fontId="0" fillId="0" borderId="20" xfId="0" applyBorder="1"/>
    <xf numFmtId="0" fontId="2" fillId="0" borderId="24" xfId="0" applyFont="1" applyFill="1" applyBorder="1"/>
    <xf numFmtId="0" fontId="2" fillId="2" borderId="24" xfId="0" applyFont="1" applyFill="1" applyBorder="1"/>
    <xf numFmtId="0" fontId="2" fillId="0" borderId="22" xfId="0" applyFont="1" applyFill="1" applyBorder="1"/>
    <xf numFmtId="0" fontId="2" fillId="2" borderId="22" xfId="0" applyFont="1" applyFill="1" applyBorder="1"/>
    <xf numFmtId="0" fontId="2" fillId="0" borderId="22" xfId="0" applyFont="1" applyBorder="1"/>
    <xf numFmtId="0" fontId="2" fillId="3" borderId="19" xfId="0" applyFont="1" applyFill="1" applyBorder="1"/>
    <xf numFmtId="0" fontId="2" fillId="0" borderId="19" xfId="0" applyFont="1" applyFill="1" applyBorder="1"/>
    <xf numFmtId="0" fontId="0" fillId="0" borderId="2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30" xfId="0" applyBorder="1"/>
    <xf numFmtId="0" fontId="0" fillId="0" borderId="31" xfId="0" applyBorder="1"/>
    <xf numFmtId="0" fontId="2" fillId="0" borderId="32" xfId="0" applyFont="1" applyFill="1" applyBorder="1"/>
    <xf numFmtId="0" fontId="2" fillId="2" borderId="32" xfId="0" applyFont="1" applyFill="1" applyBorder="1"/>
    <xf numFmtId="0" fontId="2" fillId="3" borderId="30" xfId="0" applyFont="1" applyFill="1" applyBorder="1"/>
    <xf numFmtId="0" fontId="2" fillId="0" borderId="30" xfId="0" applyFont="1" applyFill="1" applyBorder="1"/>
    <xf numFmtId="0" fontId="0" fillId="0" borderId="33" xfId="0" applyBorder="1"/>
    <xf numFmtId="0" fontId="2" fillId="0" borderId="34" xfId="0" applyFont="1" applyBorder="1"/>
    <xf numFmtId="0" fontId="2" fillId="0" borderId="3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/>
    <xf numFmtId="0" fontId="0" fillId="0" borderId="12" xfId="0" applyBorder="1"/>
    <xf numFmtId="0" fontId="0" fillId="0" borderId="13" xfId="0" applyBorder="1"/>
    <xf numFmtId="0" fontId="2" fillId="0" borderId="16" xfId="0" applyFont="1" applyFill="1" applyBorder="1"/>
    <xf numFmtId="0" fontId="2" fillId="2" borderId="16" xfId="0" applyFont="1" applyFill="1" applyBorder="1"/>
    <xf numFmtId="0" fontId="2" fillId="0" borderId="11" xfId="0" applyFont="1" applyBorder="1"/>
    <xf numFmtId="0" fontId="2" fillId="0" borderId="8" xfId="0" applyFont="1" applyBorder="1"/>
    <xf numFmtId="0" fontId="2" fillId="3" borderId="12" xfId="0" applyFont="1" applyFill="1" applyBorder="1"/>
    <xf numFmtId="0" fontId="2" fillId="0" borderId="12" xfId="0" applyFont="1" applyFill="1" applyBorder="1"/>
    <xf numFmtId="0" fontId="0" fillId="0" borderId="14" xfId="0" applyBorder="1"/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38" xfId="0" applyNumberFormat="1" applyFont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65" fontId="9" fillId="0" borderId="39" xfId="0" applyNumberFormat="1" applyFont="1" applyBorder="1" applyAlignment="1">
      <alignment horizontal="center" vertical="center" wrapText="1"/>
    </xf>
    <xf numFmtId="1" fontId="9" fillId="0" borderId="39" xfId="0" applyNumberFormat="1" applyFont="1" applyBorder="1" applyAlignment="1">
      <alignment horizontal="center" vertical="center" wrapText="1"/>
    </xf>
    <xf numFmtId="4" fontId="9" fillId="0" borderId="39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10" fontId="9" fillId="0" borderId="39" xfId="0" applyNumberFormat="1" applyFont="1" applyBorder="1" applyAlignment="1">
      <alignment horizontal="center" vertical="center" wrapText="1"/>
    </xf>
    <xf numFmtId="165" fontId="9" fillId="0" borderId="41" xfId="0" applyNumberFormat="1" applyFont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Fill="1" applyBorder="1" applyAlignment="1">
      <alignment horizontal="center" vertical="center" wrapText="1"/>
    </xf>
    <xf numFmtId="166" fontId="9" fillId="0" borderId="39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9" fontId="9" fillId="0" borderId="16" xfId="0" applyNumberFormat="1" applyFont="1" applyBorder="1" applyAlignment="1">
      <alignment horizontal="center" vertical="center" wrapText="1"/>
    </xf>
    <xf numFmtId="10" fontId="9" fillId="0" borderId="12" xfId="0" applyNumberFormat="1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0" fontId="6" fillId="0" borderId="8" xfId="0" applyNumberFormat="1" applyFont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64" fontId="9" fillId="0" borderId="46" xfId="0" applyNumberFormat="1" applyFont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 vertical="center" wrapText="1"/>
    </xf>
    <xf numFmtId="165" fontId="9" fillId="0" borderId="37" xfId="0" applyNumberFormat="1" applyFont="1" applyBorder="1" applyAlignment="1">
      <alignment horizontal="center" vertical="center" wrapText="1"/>
    </xf>
    <xf numFmtId="1" fontId="9" fillId="0" borderId="37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Fill="1" applyBorder="1" applyAlignment="1">
      <alignment horizontal="center" vertical="center" wrapText="1"/>
    </xf>
    <xf numFmtId="3" fontId="9" fillId="2" borderId="47" xfId="0" applyNumberFormat="1" applyFont="1" applyFill="1" applyBorder="1" applyAlignment="1">
      <alignment horizontal="center" vertical="center" wrapText="1"/>
    </xf>
    <xf numFmtId="165" fontId="9" fillId="0" borderId="46" xfId="0" applyNumberFormat="1" applyFont="1" applyBorder="1" applyAlignment="1">
      <alignment horizontal="center" vertical="center" wrapText="1"/>
    </xf>
    <xf numFmtId="9" fontId="9" fillId="0" borderId="47" xfId="0" applyNumberFormat="1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4" fontId="9" fillId="0" borderId="37" xfId="0" applyNumberFormat="1" applyFont="1" applyFill="1" applyBorder="1" applyAlignment="1">
      <alignment horizontal="center" vertical="center" wrapText="1"/>
    </xf>
    <xf numFmtId="166" fontId="9" fillId="0" borderId="37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 wrapText="1"/>
    </xf>
    <xf numFmtId="3" fontId="6" fillId="0" borderId="50" xfId="0" applyNumberFormat="1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164" fontId="6" fillId="0" borderId="52" xfId="0" applyNumberFormat="1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 wrapText="1"/>
    </xf>
    <xf numFmtId="1" fontId="6" fillId="0" borderId="51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/>
    </xf>
    <xf numFmtId="4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165" fontId="6" fillId="0" borderId="52" xfId="0" applyNumberFormat="1" applyFont="1" applyBorder="1" applyAlignment="1">
      <alignment horizontal="center" vertical="center" wrapText="1"/>
    </xf>
    <xf numFmtId="9" fontId="6" fillId="0" borderId="53" xfId="0" applyNumberFormat="1" applyFont="1" applyBorder="1" applyAlignment="1">
      <alignment horizontal="center" vertical="center" wrapText="1"/>
    </xf>
    <xf numFmtId="10" fontId="6" fillId="0" borderId="51" xfId="0" applyNumberFormat="1" applyFont="1" applyBorder="1" applyAlignment="1">
      <alignment horizontal="center" vertical="center" wrapText="1"/>
    </xf>
    <xf numFmtId="165" fontId="6" fillId="0" borderId="54" xfId="0" applyNumberFormat="1" applyFont="1" applyBorder="1" applyAlignment="1">
      <alignment horizontal="center" vertical="center" wrapText="1"/>
    </xf>
    <xf numFmtId="3" fontId="6" fillId="3" borderId="51" xfId="0" applyNumberFormat="1" applyFont="1" applyFill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/>
    </xf>
    <xf numFmtId="4" fontId="6" fillId="0" borderId="5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10" fontId="6" fillId="0" borderId="19" xfId="0" applyNumberFormat="1" applyFont="1" applyBorder="1" applyAlignment="1">
      <alignment horizontal="center" vertical="center" wrapText="1"/>
    </xf>
    <xf numFmtId="165" fontId="6" fillId="0" borderId="27" xfId="0" applyNumberFormat="1" applyFont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4" fontId="9" fillId="0" borderId="51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66" fontId="9" fillId="0" borderId="37" xfId="0" applyNumberFormat="1" applyFont="1" applyBorder="1" applyAlignment="1">
      <alignment horizontal="center" vertical="center"/>
    </xf>
    <xf numFmtId="9" fontId="9" fillId="0" borderId="51" xfId="0" applyNumberFormat="1" applyFont="1" applyBorder="1" applyAlignment="1">
      <alignment horizontal="center" vertical="center" wrapText="1"/>
    </xf>
    <xf numFmtId="9" fontId="9" fillId="0" borderId="19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3" fontId="9" fillId="0" borderId="50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3" fontId="9" fillId="0" borderId="51" xfId="0" applyNumberFormat="1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3" fontId="9" fillId="2" borderId="51" xfId="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0" borderId="51" xfId="0" applyNumberFormat="1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165" fontId="9" fillId="0" borderId="46" xfId="0" applyNumberFormat="1" applyFont="1" applyBorder="1" applyAlignment="1">
      <alignment horizontal="center" vertical="center" wrapText="1"/>
    </xf>
    <xf numFmtId="3" fontId="9" fillId="0" borderId="53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 wrapText="1"/>
    </xf>
    <xf numFmtId="165" fontId="9" fillId="0" borderId="37" xfId="0" applyNumberFormat="1" applyFont="1" applyBorder="1" applyAlignment="1">
      <alignment horizontal="center" vertical="center" wrapText="1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3" fontId="9" fillId="0" borderId="45" xfId="0" applyNumberFormat="1" applyFont="1" applyBorder="1" applyAlignment="1">
      <alignment horizontal="center" vertical="center" wrapText="1"/>
    </xf>
    <xf numFmtId="164" fontId="9" fillId="0" borderId="46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6" fillId="0" borderId="4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9" fontId="9" fillId="0" borderId="37" xfId="0" applyNumberFormat="1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9" fontId="9" fillId="0" borderId="37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5"/>
  <sheetViews>
    <sheetView tabSelected="1" zoomScaleNormal="100" workbookViewId="0">
      <selection activeCell="BB19" sqref="BB19"/>
    </sheetView>
  </sheetViews>
  <sheetFormatPr defaultRowHeight="12.75" x14ac:dyDescent="0.2"/>
  <cols>
    <col min="1" max="1" width="39.570312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2" width="7.28515625" hidden="1" customWidth="1"/>
    <col min="13" max="13" width="7.5703125" hidden="1" customWidth="1"/>
    <col min="14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6.42578125" hidden="1" customWidth="1"/>
    <col min="20" max="21" width="7.42578125" hidden="1" customWidth="1"/>
    <col min="22" max="22" width="7.42578125" customWidth="1"/>
    <col min="23" max="23" width="7.42578125" hidden="1" customWidth="1"/>
    <col min="24" max="24" width="6.28515625" customWidth="1"/>
    <col min="25" max="25" width="7.28515625" customWidth="1"/>
    <col min="26" max="27" width="7.28515625" hidden="1" customWidth="1"/>
    <col min="28" max="28" width="6" hidden="1" customWidth="1"/>
    <col min="29" max="29" width="6.7109375" hidden="1" customWidth="1"/>
    <col min="30" max="30" width="8" customWidth="1"/>
    <col min="31" max="31" width="6.42578125" hidden="1" customWidth="1"/>
    <col min="32" max="32" width="7.42578125" hidden="1" customWidth="1"/>
    <col min="33" max="35" width="7.28515625" hidden="1" customWidth="1"/>
    <col min="36" max="36" width="7.42578125" bestFit="1" customWidth="1"/>
    <col min="37" max="37" width="9.7109375" customWidth="1"/>
    <col min="38" max="38" width="6.85546875" hidden="1" customWidth="1"/>
    <col min="39" max="39" width="8.85546875" hidden="1" customWidth="1"/>
    <col min="40" max="40" width="8.28515625" customWidth="1"/>
    <col min="41" max="41" width="6" hidden="1" customWidth="1"/>
    <col min="42" max="42" width="7" bestFit="1" customWidth="1"/>
    <col min="43" max="43" width="8.28515625" hidden="1" customWidth="1"/>
    <col min="44" max="46" width="7.28515625" hidden="1" customWidth="1"/>
    <col min="47" max="47" width="9" bestFit="1" customWidth="1"/>
    <col min="48" max="49" width="6" hidden="1" customWidth="1"/>
    <col min="50" max="50" width="6.7109375" hidden="1" customWidth="1"/>
  </cols>
  <sheetData>
    <row r="1" spans="1:50" x14ac:dyDescent="0.2">
      <c r="H1" s="1"/>
      <c r="I1" s="1"/>
      <c r="J1" s="1"/>
      <c r="K1" s="1"/>
      <c r="L1" s="1"/>
      <c r="M1" s="1"/>
      <c r="N1" s="1"/>
      <c r="O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5" x14ac:dyDescent="0.25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7.25" customHeight="1" thickBot="1" x14ac:dyDescent="0.25">
      <c r="G3" s="4"/>
      <c r="H3" s="4"/>
      <c r="I3" s="4"/>
      <c r="J3" s="4"/>
      <c r="K3" s="4"/>
      <c r="L3" s="4"/>
      <c r="M3" s="4"/>
      <c r="N3" s="4"/>
      <c r="O3" s="4"/>
      <c r="R3" s="4"/>
      <c r="S3" s="4"/>
      <c r="T3" s="4"/>
      <c r="U3" s="4"/>
      <c r="V3" s="4"/>
      <c r="W3" s="4"/>
      <c r="X3" s="4"/>
      <c r="Y3" s="4"/>
      <c r="Z3" s="4"/>
      <c r="AA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50" ht="4.5" hidden="1" customHeight="1" x14ac:dyDescent="0.2">
      <c r="M4" s="4"/>
      <c r="N4" s="4"/>
      <c r="O4" s="4"/>
      <c r="Y4" s="4"/>
      <c r="Z4" s="4"/>
      <c r="AA4" s="4"/>
      <c r="AN4" s="4"/>
      <c r="AO4" s="4"/>
      <c r="AP4" s="4"/>
      <c r="AQ4" s="4"/>
      <c r="AR4" s="4"/>
      <c r="AS4" s="4"/>
      <c r="AT4" s="4"/>
    </row>
    <row r="5" spans="1:50" ht="18" customHeight="1" x14ac:dyDescent="0.2">
      <c r="A5" s="266" t="s">
        <v>0</v>
      </c>
      <c r="B5" s="269" t="s">
        <v>1</v>
      </c>
      <c r="C5" s="270"/>
      <c r="D5" s="270"/>
      <c r="E5" s="271"/>
      <c r="F5" s="269" t="s">
        <v>2</v>
      </c>
      <c r="G5" s="270"/>
      <c r="H5" s="270"/>
      <c r="I5" s="271"/>
      <c r="J5" s="269" t="s">
        <v>3</v>
      </c>
      <c r="K5" s="270"/>
      <c r="L5" s="270"/>
      <c r="M5" s="270"/>
      <c r="N5" s="270"/>
      <c r="O5" s="270"/>
      <c r="P5" s="270"/>
      <c r="Q5" s="271"/>
      <c r="R5" s="269" t="s">
        <v>4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1"/>
      <c r="AD5" s="269" t="s">
        <v>5</v>
      </c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2"/>
    </row>
    <row r="6" spans="1:50" ht="34.5" customHeight="1" x14ac:dyDescent="0.2">
      <c r="A6" s="267"/>
      <c r="B6" s="254" t="s">
        <v>6</v>
      </c>
      <c r="C6" s="260" t="s">
        <v>7</v>
      </c>
      <c r="D6" s="260" t="s">
        <v>8</v>
      </c>
      <c r="E6" s="264" t="s">
        <v>9</v>
      </c>
      <c r="F6" s="254" t="s">
        <v>6</v>
      </c>
      <c r="G6" s="260" t="s">
        <v>7</v>
      </c>
      <c r="H6" s="260" t="s">
        <v>8</v>
      </c>
      <c r="I6" s="264" t="s">
        <v>9</v>
      </c>
      <c r="J6" s="254" t="s">
        <v>6</v>
      </c>
      <c r="K6" s="260" t="s">
        <v>7</v>
      </c>
      <c r="L6" s="260" t="s">
        <v>8</v>
      </c>
      <c r="M6" s="260" t="s">
        <v>9</v>
      </c>
      <c r="N6" s="250" t="s">
        <v>10</v>
      </c>
      <c r="O6" s="251"/>
      <c r="P6" s="252" t="s">
        <v>11</v>
      </c>
      <c r="Q6" s="253"/>
      <c r="R6" s="254" t="s">
        <v>12</v>
      </c>
      <c r="S6" s="262" t="s">
        <v>7</v>
      </c>
      <c r="T6" s="257"/>
      <c r="U6" s="257"/>
      <c r="V6" s="257"/>
      <c r="W6" s="257"/>
      <c r="X6" s="257"/>
      <c r="Y6" s="263"/>
      <c r="Z6" s="250" t="s">
        <v>10</v>
      </c>
      <c r="AA6" s="251"/>
      <c r="AB6" s="252" t="s">
        <v>11</v>
      </c>
      <c r="AC6" s="253"/>
      <c r="AD6" s="254" t="s">
        <v>12</v>
      </c>
      <c r="AE6" s="256" t="s">
        <v>7</v>
      </c>
      <c r="AF6" s="256"/>
      <c r="AG6" s="256"/>
      <c r="AH6" s="256"/>
      <c r="AI6" s="256"/>
      <c r="AJ6" s="256"/>
      <c r="AK6" s="256"/>
      <c r="AL6" s="256"/>
      <c r="AM6" s="256"/>
      <c r="AN6" s="256"/>
      <c r="AO6" s="5" t="s">
        <v>10</v>
      </c>
      <c r="AP6" s="257" t="s">
        <v>60</v>
      </c>
      <c r="AQ6" s="257"/>
      <c r="AR6" s="257"/>
      <c r="AS6" s="257"/>
      <c r="AT6" s="257"/>
      <c r="AU6" s="257"/>
      <c r="AV6" s="6"/>
      <c r="AW6" s="6"/>
      <c r="AX6" s="7"/>
    </row>
    <row r="7" spans="1:50" ht="56.25" customHeight="1" thickBot="1" x14ac:dyDescent="0.25">
      <c r="A7" s="268"/>
      <c r="B7" s="255"/>
      <c r="C7" s="261"/>
      <c r="D7" s="261"/>
      <c r="E7" s="265"/>
      <c r="F7" s="255"/>
      <c r="G7" s="261"/>
      <c r="H7" s="261"/>
      <c r="I7" s="265"/>
      <c r="J7" s="255"/>
      <c r="K7" s="261"/>
      <c r="L7" s="261"/>
      <c r="M7" s="261"/>
      <c r="N7" s="8" t="s">
        <v>13</v>
      </c>
      <c r="O7" s="9" t="s">
        <v>14</v>
      </c>
      <c r="P7" s="8" t="s">
        <v>15</v>
      </c>
      <c r="Q7" s="10" t="s">
        <v>16</v>
      </c>
      <c r="R7" s="255"/>
      <c r="S7" s="11" t="s">
        <v>17</v>
      </c>
      <c r="T7" s="12" t="s">
        <v>18</v>
      </c>
      <c r="U7" s="13" t="s">
        <v>19</v>
      </c>
      <c r="V7" s="13" t="s">
        <v>20</v>
      </c>
      <c r="W7" s="14" t="s">
        <v>21</v>
      </c>
      <c r="X7" s="15" t="s">
        <v>8</v>
      </c>
      <c r="Y7" s="15" t="s">
        <v>22</v>
      </c>
      <c r="Z7" s="8" t="s">
        <v>23</v>
      </c>
      <c r="AA7" s="9" t="s">
        <v>24</v>
      </c>
      <c r="AB7" s="8" t="s">
        <v>25</v>
      </c>
      <c r="AC7" s="10" t="s">
        <v>26</v>
      </c>
      <c r="AD7" s="255"/>
      <c r="AE7" s="16" t="s">
        <v>17</v>
      </c>
      <c r="AF7" s="17" t="s">
        <v>18</v>
      </c>
      <c r="AG7" s="258" t="s">
        <v>8</v>
      </c>
      <c r="AH7" s="18" t="s">
        <v>19</v>
      </c>
      <c r="AI7" s="258" t="s">
        <v>8</v>
      </c>
      <c r="AJ7" s="18" t="s">
        <v>20</v>
      </c>
      <c r="AK7" s="258" t="s">
        <v>8</v>
      </c>
      <c r="AL7" s="19" t="s">
        <v>21</v>
      </c>
      <c r="AM7" s="18" t="s">
        <v>27</v>
      </c>
      <c r="AN7" s="20" t="s">
        <v>28</v>
      </c>
      <c r="AO7" s="21" t="s">
        <v>29</v>
      </c>
      <c r="AP7" s="22" t="s">
        <v>30</v>
      </c>
      <c r="AQ7" s="22" t="s">
        <v>31</v>
      </c>
      <c r="AR7" s="22" t="s">
        <v>32</v>
      </c>
      <c r="AS7" s="23" t="s">
        <v>33</v>
      </c>
      <c r="AT7" s="24" t="s">
        <v>34</v>
      </c>
      <c r="AU7" s="24" t="s">
        <v>35</v>
      </c>
      <c r="AV7" s="25"/>
      <c r="AW7" s="25"/>
      <c r="AX7" s="9" t="s">
        <v>26</v>
      </c>
    </row>
    <row r="8" spans="1:50" ht="13.5" hidden="1" customHeight="1" x14ac:dyDescent="0.2">
      <c r="A8" s="26"/>
      <c r="B8" s="27"/>
      <c r="C8" s="28"/>
      <c r="D8" s="28"/>
      <c r="E8" s="29"/>
      <c r="F8" s="27"/>
      <c r="G8" s="28"/>
      <c r="H8" s="28"/>
      <c r="I8" s="29"/>
      <c r="J8" s="30"/>
      <c r="K8" s="28"/>
      <c r="L8" s="28"/>
      <c r="M8" s="28"/>
      <c r="N8" s="28"/>
      <c r="O8" s="28"/>
      <c r="P8" s="31"/>
      <c r="Q8" s="32"/>
      <c r="R8" s="27"/>
      <c r="S8" s="33"/>
      <c r="T8" s="34"/>
      <c r="U8" s="30"/>
      <c r="V8" s="30"/>
      <c r="W8" s="28"/>
      <c r="X8" s="28"/>
      <c r="Y8" s="28"/>
      <c r="Z8" s="28"/>
      <c r="AA8" s="28"/>
      <c r="AB8" s="31"/>
      <c r="AC8" s="32"/>
      <c r="AD8" s="27"/>
      <c r="AE8" s="35"/>
      <c r="AF8" s="36"/>
      <c r="AG8" s="259"/>
      <c r="AH8" s="37"/>
      <c r="AI8" s="259"/>
      <c r="AJ8" s="37"/>
      <c r="AK8" s="259"/>
      <c r="AL8" s="37"/>
      <c r="AM8" s="37"/>
      <c r="AN8" s="37"/>
      <c r="AO8" s="28"/>
      <c r="AP8" s="38"/>
      <c r="AQ8" s="38"/>
      <c r="AR8" s="38"/>
      <c r="AS8" s="38"/>
      <c r="AT8" s="39"/>
      <c r="AU8" s="31"/>
      <c r="AV8" s="40"/>
      <c r="AW8" s="40"/>
      <c r="AX8" s="31"/>
    </row>
    <row r="9" spans="1:50" ht="3" hidden="1" customHeight="1" x14ac:dyDescent="0.2">
      <c r="A9" s="41"/>
      <c r="B9" s="42"/>
      <c r="C9" s="43"/>
      <c r="D9" s="43"/>
      <c r="E9" s="44"/>
      <c r="F9" s="42"/>
      <c r="G9" s="43"/>
      <c r="H9" s="43"/>
      <c r="I9" s="44"/>
      <c r="J9" s="45"/>
      <c r="K9" s="43"/>
      <c r="L9" s="43"/>
      <c r="M9" s="43"/>
      <c r="N9" s="43"/>
      <c r="O9" s="43"/>
      <c r="P9" s="46"/>
      <c r="Q9" s="47"/>
      <c r="R9" s="42"/>
      <c r="S9" s="48"/>
      <c r="T9" s="49"/>
      <c r="U9" s="45"/>
      <c r="V9" s="45"/>
      <c r="W9" s="43"/>
      <c r="X9" s="43"/>
      <c r="Y9" s="43"/>
      <c r="Z9" s="43"/>
      <c r="AA9" s="43"/>
      <c r="AB9" s="46"/>
      <c r="AC9" s="47"/>
      <c r="AD9" s="45"/>
      <c r="AE9" s="48"/>
      <c r="AF9" s="49"/>
      <c r="AG9" s="45"/>
      <c r="AH9" s="45"/>
      <c r="AI9" s="45"/>
      <c r="AJ9" s="45"/>
      <c r="AK9" s="45"/>
      <c r="AL9" s="43"/>
      <c r="AM9" s="43"/>
      <c r="AN9" s="43"/>
      <c r="AO9" s="43"/>
      <c r="AP9" s="50"/>
      <c r="AQ9" s="50"/>
      <c r="AR9" s="50"/>
      <c r="AS9" s="50"/>
      <c r="AT9" s="51"/>
      <c r="AU9" s="46"/>
      <c r="AV9" s="52"/>
      <c r="AW9" s="52"/>
      <c r="AX9" s="47"/>
    </row>
    <row r="10" spans="1:50" ht="13.5" hidden="1" customHeight="1" x14ac:dyDescent="0.2">
      <c r="A10" s="53"/>
      <c r="B10" s="54"/>
      <c r="C10" s="55"/>
      <c r="D10" s="55"/>
      <c r="E10" s="56"/>
      <c r="F10" s="54"/>
      <c r="G10" s="55"/>
      <c r="H10" s="55"/>
      <c r="I10" s="56"/>
      <c r="J10" s="57"/>
      <c r="K10" s="55"/>
      <c r="L10" s="55"/>
      <c r="M10" s="55"/>
      <c r="N10" s="55"/>
      <c r="O10" s="55"/>
      <c r="P10" s="58"/>
      <c r="Q10" s="59"/>
      <c r="R10" s="54"/>
      <c r="S10" s="60"/>
      <c r="T10" s="61"/>
      <c r="U10" s="57"/>
      <c r="V10" s="57"/>
      <c r="W10" s="55"/>
      <c r="X10" s="55"/>
      <c r="Y10" s="55"/>
      <c r="Z10" s="55"/>
      <c r="AA10" s="55"/>
      <c r="AB10" s="58"/>
      <c r="AC10" s="59"/>
      <c r="AD10" s="57"/>
      <c r="AE10" s="60"/>
      <c r="AF10" s="61"/>
      <c r="AG10" s="62"/>
      <c r="AH10" s="57"/>
      <c r="AI10" s="62"/>
      <c r="AJ10" s="57"/>
      <c r="AK10" s="62"/>
      <c r="AL10" s="55"/>
      <c r="AM10" s="63"/>
      <c r="AN10" s="63"/>
      <c r="AO10" s="63"/>
      <c r="AP10" s="64"/>
      <c r="AQ10" s="64"/>
      <c r="AR10" s="64"/>
      <c r="AS10" s="64"/>
      <c r="AT10" s="65"/>
      <c r="AU10" s="58"/>
      <c r="AV10" s="66"/>
      <c r="AW10" s="66"/>
      <c r="AX10" s="59"/>
    </row>
    <row r="11" spans="1:50" ht="13.5" hidden="1" thickBot="1" x14ac:dyDescent="0.25">
      <c r="A11" s="67">
        <v>1</v>
      </c>
      <c r="B11" s="68">
        <v>2</v>
      </c>
      <c r="C11" s="69">
        <v>3</v>
      </c>
      <c r="D11" s="69">
        <v>4</v>
      </c>
      <c r="E11" s="70">
        <v>5</v>
      </c>
      <c r="F11" s="68">
        <v>6</v>
      </c>
      <c r="G11" s="69">
        <v>7</v>
      </c>
      <c r="H11" s="69">
        <v>8</v>
      </c>
      <c r="I11" s="70">
        <v>9</v>
      </c>
      <c r="J11" s="68">
        <v>10</v>
      </c>
      <c r="K11" s="69">
        <v>11</v>
      </c>
      <c r="L11" s="69">
        <v>12</v>
      </c>
      <c r="M11" s="69">
        <v>13</v>
      </c>
      <c r="N11" s="69">
        <v>14</v>
      </c>
      <c r="O11" s="69">
        <v>15</v>
      </c>
      <c r="P11" s="69">
        <v>16</v>
      </c>
      <c r="Q11" s="70">
        <v>17</v>
      </c>
      <c r="R11" s="68">
        <v>18</v>
      </c>
      <c r="S11" s="71">
        <v>19</v>
      </c>
      <c r="T11" s="72">
        <v>19</v>
      </c>
      <c r="U11" s="69">
        <v>20</v>
      </c>
      <c r="V11" s="69">
        <v>21</v>
      </c>
      <c r="W11" s="69">
        <v>22</v>
      </c>
      <c r="X11" s="69">
        <v>23</v>
      </c>
      <c r="Y11" s="69">
        <v>24</v>
      </c>
      <c r="Z11" s="69">
        <v>25</v>
      </c>
      <c r="AA11" s="69">
        <v>26</v>
      </c>
      <c r="AB11" s="69">
        <v>27</v>
      </c>
      <c r="AC11" s="70">
        <v>28</v>
      </c>
      <c r="AD11" s="68">
        <v>29</v>
      </c>
      <c r="AE11" s="71">
        <v>30</v>
      </c>
      <c r="AF11" s="72">
        <v>30</v>
      </c>
      <c r="AG11" s="73">
        <v>31</v>
      </c>
      <c r="AH11" s="69">
        <v>33</v>
      </c>
      <c r="AI11" s="73">
        <v>31</v>
      </c>
      <c r="AJ11" s="69">
        <v>34</v>
      </c>
      <c r="AK11" s="73">
        <v>31</v>
      </c>
      <c r="AL11" s="69">
        <v>35</v>
      </c>
      <c r="AM11" s="73">
        <v>36</v>
      </c>
      <c r="AN11" s="73">
        <v>37</v>
      </c>
      <c r="AO11" s="74"/>
      <c r="AP11" s="75">
        <v>38</v>
      </c>
      <c r="AQ11" s="75">
        <v>39</v>
      </c>
      <c r="AR11" s="75">
        <v>40</v>
      </c>
      <c r="AS11" s="75">
        <v>41</v>
      </c>
      <c r="AT11" s="71"/>
      <c r="AU11" s="69">
        <v>42</v>
      </c>
      <c r="AV11" s="69">
        <v>43</v>
      </c>
      <c r="AW11" s="69">
        <v>44</v>
      </c>
      <c r="AX11" s="69">
        <v>45</v>
      </c>
    </row>
    <row r="12" spans="1:50" ht="21" customHeight="1" x14ac:dyDescent="0.2">
      <c r="A12" s="76" t="s">
        <v>36</v>
      </c>
      <c r="B12" s="77">
        <f>B13+B14+B15</f>
        <v>74884</v>
      </c>
      <c r="C12" s="78">
        <f>C13+C14+C15</f>
        <v>75835</v>
      </c>
      <c r="D12" s="78">
        <f>C12/B12*100</f>
        <v>101.26996421131349</v>
      </c>
      <c r="E12" s="79">
        <f>C12/C$34*100</f>
        <v>22.655167057024041</v>
      </c>
      <c r="F12" s="77">
        <f>F13+F14+F15</f>
        <v>65662</v>
      </c>
      <c r="G12" s="78">
        <f>G13+G14+G15</f>
        <v>64664</v>
      </c>
      <c r="H12" s="78">
        <f>G12/F12*100</f>
        <v>98.480095032134258</v>
      </c>
      <c r="I12" s="79">
        <f>G12/G$34*100</f>
        <v>19.134417924757212</v>
      </c>
      <c r="J12" s="80">
        <f>J13+J14+J15</f>
        <v>77476</v>
      </c>
      <c r="K12" s="78">
        <f>K13+K14+K15</f>
        <v>69865.689370000007</v>
      </c>
      <c r="L12" s="78">
        <f>K12/J12*100</f>
        <v>90.177202449790911</v>
      </c>
      <c r="M12" s="81">
        <f>K12/K$34*100</f>
        <v>19.197566686453332</v>
      </c>
      <c r="N12" s="82">
        <f>K12-C12</f>
        <v>-5969.3106299999927</v>
      </c>
      <c r="O12" s="82">
        <f>K12-G12</f>
        <v>5201.6893700000073</v>
      </c>
      <c r="P12" s="83">
        <f>K12/C12</f>
        <v>0.92128554585613509</v>
      </c>
      <c r="Q12" s="84">
        <f>K12/G12</f>
        <v>1.0804418126005197</v>
      </c>
      <c r="R12" s="77">
        <f t="shared" ref="R12:W12" si="0">R13+R14+R15</f>
        <v>83610.5</v>
      </c>
      <c r="S12" s="85">
        <f t="shared" si="0"/>
        <v>17368.0494</v>
      </c>
      <c r="T12" s="86">
        <f t="shared" si="0"/>
        <v>31067.819900000002</v>
      </c>
      <c r="U12" s="80">
        <f t="shared" si="0"/>
        <v>39633.495470000002</v>
      </c>
      <c r="V12" s="80">
        <f t="shared" si="0"/>
        <v>57871.440860000002</v>
      </c>
      <c r="W12" s="78">
        <f t="shared" si="0"/>
        <v>78989.049999999988</v>
      </c>
      <c r="X12" s="280">
        <f>V12/R12</f>
        <v>0.69215518218405581</v>
      </c>
      <c r="Y12" s="87">
        <f>V12/V$34*100</f>
        <v>26.255664999711549</v>
      </c>
      <c r="Z12" s="80">
        <f t="shared" ref="Z12:Z35" si="1">W12-G12</f>
        <v>14325.049999999988</v>
      </c>
      <c r="AA12" s="78">
        <f t="shared" ref="AA12:AA35" si="2">W12-K12</f>
        <v>9123.360629999981</v>
      </c>
      <c r="AB12" s="83">
        <f t="shared" ref="AB12:AB29" si="3">W12/G12</f>
        <v>1.2215305270320425</v>
      </c>
      <c r="AC12" s="84">
        <f t="shared" ref="AC12:AC35" si="4">W12/K12</f>
        <v>1.1305842783813926</v>
      </c>
      <c r="AD12" s="80">
        <f>AD13+AD14+AD15</f>
        <v>70143</v>
      </c>
      <c r="AE12" s="85">
        <f>AE13+AE14+AE15</f>
        <v>13634.96782</v>
      </c>
      <c r="AF12" s="86">
        <f>AF13+AF14+AF15</f>
        <v>24645.984710000001</v>
      </c>
      <c r="AG12" s="88">
        <f>AF12/AD12</f>
        <v>0.35136770183767446</v>
      </c>
      <c r="AH12" s="80">
        <f>AH13+AH14+AH15</f>
        <v>29451.364930000003</v>
      </c>
      <c r="AI12" s="88">
        <f>AH12/AD12</f>
        <v>0.41987603795104289</v>
      </c>
      <c r="AJ12" s="80">
        <f>AJ13+AJ14+AJ15</f>
        <v>43544.162839999997</v>
      </c>
      <c r="AK12" s="88">
        <f>AJ12/AD12</f>
        <v>0.62079128123975302</v>
      </c>
      <c r="AL12" s="78">
        <f>AL13+AL14+AL15</f>
        <v>0</v>
      </c>
      <c r="AM12" s="89">
        <f>AF12/AD12</f>
        <v>0.35136770183767446</v>
      </c>
      <c r="AN12" s="90">
        <f>AJ12/AJ$34*100</f>
        <v>19.581582914410841</v>
      </c>
      <c r="AO12" s="77">
        <f>AE12-S12</f>
        <v>-3733.08158</v>
      </c>
      <c r="AP12" s="91">
        <f>AJ12-V12</f>
        <v>-14327.278020000005</v>
      </c>
      <c r="AQ12" s="91">
        <f t="shared" ref="AQ12:AQ34" si="5">AH12-U12</f>
        <v>-10182.130539999998</v>
      </c>
      <c r="AR12" s="91"/>
      <c r="AS12" s="91"/>
      <c r="AT12" s="92">
        <f>AE12/S12</f>
        <v>0.7850604006227665</v>
      </c>
      <c r="AU12" s="93">
        <f>AJ12/V12</f>
        <v>0.7524292153938259</v>
      </c>
      <c r="AV12" s="94"/>
      <c r="AW12" s="94"/>
      <c r="AX12" s="95">
        <f t="shared" ref="AX12:AX35" si="6">AL12/W12</f>
        <v>0</v>
      </c>
    </row>
    <row r="13" spans="1:50" ht="22.5" customHeight="1" x14ac:dyDescent="0.2">
      <c r="A13" s="96" t="s">
        <v>37</v>
      </c>
      <c r="B13" s="97">
        <v>62980</v>
      </c>
      <c r="C13" s="98">
        <v>64012</v>
      </c>
      <c r="D13" s="98">
        <f>C13/B13*100</f>
        <v>101.63861543347095</v>
      </c>
      <c r="E13" s="99">
        <f t="shared" ref="E13:E35" si="7">C13/C$34*100</f>
        <v>19.123129869509107</v>
      </c>
      <c r="F13" s="97">
        <v>53155</v>
      </c>
      <c r="G13" s="98">
        <v>52188</v>
      </c>
      <c r="H13" s="98">
        <f t="shared" ref="H13:H34" si="8">G13/F13*100</f>
        <v>98.180792023327996</v>
      </c>
      <c r="I13" s="99">
        <f t="shared" ref="I13:I34" si="9">G13/G$34*100</f>
        <v>15.442703863930923</v>
      </c>
      <c r="J13" s="100">
        <v>63779</v>
      </c>
      <c r="K13" s="98">
        <v>56128.118410000003</v>
      </c>
      <c r="L13" s="98">
        <f t="shared" ref="L13:L35" si="10">K13/J13*100</f>
        <v>88.004074083946122</v>
      </c>
      <c r="M13" s="101">
        <f t="shared" ref="M13:M35" si="11">K13/K$34*100</f>
        <v>15.422781996105336</v>
      </c>
      <c r="N13" s="102">
        <f t="shared" ref="N13:N35" si="12">K13-C13</f>
        <v>-7883.8815899999972</v>
      </c>
      <c r="O13" s="102">
        <f t="shared" ref="O13:O35" si="13">K13-G13</f>
        <v>3940.1184100000028</v>
      </c>
      <c r="P13" s="103">
        <f>K13/C13</f>
        <v>0.87683744313566214</v>
      </c>
      <c r="Q13" s="104">
        <f t="shared" ref="Q13:Q35" si="14">K13/G13</f>
        <v>1.0754985515827393</v>
      </c>
      <c r="R13" s="97">
        <v>71642</v>
      </c>
      <c r="S13" s="105">
        <v>14610.959339999999</v>
      </c>
      <c r="T13" s="106">
        <v>25916.195500000002</v>
      </c>
      <c r="U13" s="100">
        <v>33791.643400000001</v>
      </c>
      <c r="V13" s="100">
        <v>49003.670680000003</v>
      </c>
      <c r="W13" s="98">
        <v>67090.539999999994</v>
      </c>
      <c r="X13" s="273">
        <f t="shared" ref="X13:X35" si="15">V13/R13</f>
        <v>0.68400757488623998</v>
      </c>
      <c r="Y13" s="107">
        <f t="shared" ref="Y13:Y33" si="16">V13/V$34*100</f>
        <v>22.232450791104547</v>
      </c>
      <c r="Z13" s="100">
        <f t="shared" si="1"/>
        <v>14902.539999999994</v>
      </c>
      <c r="AA13" s="98">
        <f t="shared" si="2"/>
        <v>10962.421589999991</v>
      </c>
      <c r="AB13" s="103">
        <f t="shared" si="3"/>
        <v>1.28555491683912</v>
      </c>
      <c r="AC13" s="104">
        <f t="shared" si="4"/>
        <v>1.1953106909788531</v>
      </c>
      <c r="AD13" s="100">
        <v>58419</v>
      </c>
      <c r="AE13" s="105">
        <v>11093.93101</v>
      </c>
      <c r="AF13" s="106">
        <v>19592.84937</v>
      </c>
      <c r="AG13" s="108">
        <f t="shared" ref="AG13:AG34" si="17">AF13/AD13</f>
        <v>0.33538488111744469</v>
      </c>
      <c r="AH13" s="100">
        <v>24105.893530000001</v>
      </c>
      <c r="AI13" s="108">
        <f t="shared" ref="AI13:AI35" si="18">AH13/AD13</f>
        <v>0.41263790085417418</v>
      </c>
      <c r="AJ13" s="100">
        <v>35604.414920000003</v>
      </c>
      <c r="AK13" s="108">
        <f>AJ13/AD13</f>
        <v>0.60946635375477165</v>
      </c>
      <c r="AL13" s="98"/>
      <c r="AM13" s="109">
        <f>AF13/AD13</f>
        <v>0.33538488111744469</v>
      </c>
      <c r="AN13" s="110">
        <f t="shared" ref="AN13:AN33" si="19">AJ13/AJ$34*100</f>
        <v>16.011119686393918</v>
      </c>
      <c r="AO13" s="97">
        <f>AE13-S13</f>
        <v>-3517.0283299999992</v>
      </c>
      <c r="AP13" s="111">
        <f t="shared" ref="AP13:AP35" si="20">AJ13-V13</f>
        <v>-13399.25576</v>
      </c>
      <c r="AQ13" s="111">
        <f t="shared" si="5"/>
        <v>-9685.7498699999996</v>
      </c>
      <c r="AR13" s="111"/>
      <c r="AS13" s="111"/>
      <c r="AT13" s="112">
        <f>AE13/S13</f>
        <v>0.7592883363673778</v>
      </c>
      <c r="AU13" s="113">
        <f t="shared" ref="AU13:AU35" si="21">AJ13/V13</f>
        <v>0.72656628423819947</v>
      </c>
      <c r="AV13" s="114"/>
      <c r="AW13" s="114"/>
      <c r="AX13" s="104">
        <f t="shared" si="6"/>
        <v>0</v>
      </c>
    </row>
    <row r="14" spans="1:50" ht="21" customHeight="1" x14ac:dyDescent="0.2">
      <c r="A14" s="96" t="s">
        <v>38</v>
      </c>
      <c r="B14" s="97">
        <v>9853</v>
      </c>
      <c r="C14" s="98">
        <v>9741</v>
      </c>
      <c r="D14" s="98">
        <f>C14/B14*100</f>
        <v>98.863290368415718</v>
      </c>
      <c r="E14" s="99">
        <f t="shared" si="7"/>
        <v>2.9100544907031214</v>
      </c>
      <c r="F14" s="97">
        <v>10422</v>
      </c>
      <c r="G14" s="98">
        <v>10412</v>
      </c>
      <c r="H14" s="98">
        <f t="shared" si="8"/>
        <v>99.904049126847056</v>
      </c>
      <c r="I14" s="99">
        <f t="shared" si="9"/>
        <v>3.0809655980541271</v>
      </c>
      <c r="J14" s="100">
        <v>10766</v>
      </c>
      <c r="K14" s="98">
        <v>10779.78116</v>
      </c>
      <c r="L14" s="98">
        <f t="shared" si="10"/>
        <v>100.12800631618057</v>
      </c>
      <c r="M14" s="101">
        <f t="shared" si="11"/>
        <v>2.9620486042657546</v>
      </c>
      <c r="N14" s="102">
        <f t="shared" si="12"/>
        <v>1038.7811600000005</v>
      </c>
      <c r="O14" s="102">
        <f t="shared" si="13"/>
        <v>367.78116000000045</v>
      </c>
      <c r="P14" s="103">
        <f t="shared" ref="P14:P33" si="22">K14/C14</f>
        <v>1.1066400944461554</v>
      </c>
      <c r="Q14" s="104">
        <f t="shared" si="14"/>
        <v>1.0353228159815597</v>
      </c>
      <c r="R14" s="97">
        <v>10067</v>
      </c>
      <c r="S14" s="105">
        <v>2485.0504000000001</v>
      </c>
      <c r="T14" s="106">
        <v>4644.3733499999998</v>
      </c>
      <c r="U14" s="100">
        <v>5034.8268500000004</v>
      </c>
      <c r="V14" s="100">
        <v>7402.8721999999998</v>
      </c>
      <c r="W14" s="98">
        <v>10101.81</v>
      </c>
      <c r="X14" s="273">
        <f t="shared" si="15"/>
        <v>0.73536030595013413</v>
      </c>
      <c r="Y14" s="107">
        <f t="shared" si="16"/>
        <v>3.3586053782397149</v>
      </c>
      <c r="Z14" s="100">
        <f t="shared" si="1"/>
        <v>-310.19000000000051</v>
      </c>
      <c r="AA14" s="98">
        <f t="shared" si="2"/>
        <v>-677.97116000000096</v>
      </c>
      <c r="AB14" s="103">
        <f t="shared" si="3"/>
        <v>0.97020841336918939</v>
      </c>
      <c r="AC14" s="104">
        <f t="shared" si="4"/>
        <v>0.93710714995627975</v>
      </c>
      <c r="AD14" s="100">
        <v>10064</v>
      </c>
      <c r="AE14" s="105">
        <v>2239.9951900000001</v>
      </c>
      <c r="AF14" s="106">
        <v>4438.9023299999999</v>
      </c>
      <c r="AG14" s="108">
        <f t="shared" si="17"/>
        <v>0.44106740162957075</v>
      </c>
      <c r="AH14" s="100">
        <v>4606.5508200000004</v>
      </c>
      <c r="AI14" s="108">
        <f t="shared" si="18"/>
        <v>0.45772563791732912</v>
      </c>
      <c r="AJ14" s="100">
        <v>6912.9322700000002</v>
      </c>
      <c r="AK14" s="108">
        <f t="shared" ref="AK13:AK35" si="23">AJ14/AD14</f>
        <v>0.68689708565182828</v>
      </c>
      <c r="AL14" s="98"/>
      <c r="AM14" s="109">
        <f t="shared" ref="AM14:AM35" si="24">AF14/AD14</f>
        <v>0.44106740162957075</v>
      </c>
      <c r="AN14" s="110">
        <f t="shared" si="19"/>
        <v>3.108709585808433</v>
      </c>
      <c r="AO14" s="97">
        <f t="shared" ref="AO14:AO34" si="25">AE14-S14</f>
        <v>-245.05520999999999</v>
      </c>
      <c r="AP14" s="111">
        <f t="shared" si="20"/>
        <v>-489.93992999999955</v>
      </c>
      <c r="AQ14" s="111">
        <f t="shared" si="5"/>
        <v>-428.27602999999999</v>
      </c>
      <c r="AR14" s="111"/>
      <c r="AS14" s="111"/>
      <c r="AT14" s="112">
        <f t="shared" ref="AT14:AT34" si="26">AE14/S14</f>
        <v>0.90138823341369656</v>
      </c>
      <c r="AU14" s="113">
        <f t="shared" si="21"/>
        <v>0.93381758907036116</v>
      </c>
      <c r="AV14" s="114"/>
      <c r="AW14" s="114"/>
      <c r="AX14" s="104">
        <f t="shared" si="6"/>
        <v>0</v>
      </c>
    </row>
    <row r="15" spans="1:50" ht="18.75" customHeight="1" x14ac:dyDescent="0.2">
      <c r="A15" s="96" t="s">
        <v>39</v>
      </c>
      <c r="B15" s="97">
        <v>2051</v>
      </c>
      <c r="C15" s="98">
        <v>2082</v>
      </c>
      <c r="D15" s="98">
        <f>C15/B15*100</f>
        <v>101.51145782545099</v>
      </c>
      <c r="E15" s="99">
        <f t="shared" si="7"/>
        <v>0.62198269681181584</v>
      </c>
      <c r="F15" s="97">
        <v>2085</v>
      </c>
      <c r="G15" s="98">
        <v>2064</v>
      </c>
      <c r="H15" s="98">
        <f t="shared" si="8"/>
        <v>98.992805755395679</v>
      </c>
      <c r="I15" s="99">
        <f t="shared" si="9"/>
        <v>0.61074846277215888</v>
      </c>
      <c r="J15" s="100">
        <v>2931</v>
      </c>
      <c r="K15" s="98">
        <v>2957.7898</v>
      </c>
      <c r="L15" s="98">
        <f t="shared" si="10"/>
        <v>100.91401569430229</v>
      </c>
      <c r="M15" s="101">
        <f t="shared" si="11"/>
        <v>0.81273608608224157</v>
      </c>
      <c r="N15" s="102">
        <f t="shared" si="12"/>
        <v>875.78980000000001</v>
      </c>
      <c r="O15" s="102">
        <f t="shared" si="13"/>
        <v>893.78980000000001</v>
      </c>
      <c r="P15" s="103">
        <f t="shared" si="22"/>
        <v>1.4206483189241115</v>
      </c>
      <c r="Q15" s="104">
        <f t="shared" si="14"/>
        <v>1.4330376937984497</v>
      </c>
      <c r="R15" s="97">
        <v>1901.5</v>
      </c>
      <c r="S15" s="105">
        <v>272.03966000000003</v>
      </c>
      <c r="T15" s="106">
        <v>507.25105000000002</v>
      </c>
      <c r="U15" s="100">
        <v>807.02521999999999</v>
      </c>
      <c r="V15" s="100">
        <v>1464.89798</v>
      </c>
      <c r="W15" s="98">
        <v>1796.7</v>
      </c>
      <c r="X15" s="273">
        <f t="shared" si="15"/>
        <v>0.77039073363134369</v>
      </c>
      <c r="Y15" s="107">
        <f t="shared" si="16"/>
        <v>0.66460883036728569</v>
      </c>
      <c r="Z15" s="100">
        <f t="shared" si="1"/>
        <v>-267.29999999999995</v>
      </c>
      <c r="AA15" s="98">
        <f t="shared" si="2"/>
        <v>-1161.0898</v>
      </c>
      <c r="AB15" s="103" t="s">
        <v>40</v>
      </c>
      <c r="AC15" s="104">
        <f t="shared" si="4"/>
        <v>0.60744681721466487</v>
      </c>
      <c r="AD15" s="100">
        <v>1660</v>
      </c>
      <c r="AE15" s="105">
        <v>301.04162000000002</v>
      </c>
      <c r="AF15" s="106">
        <v>614.23301000000004</v>
      </c>
      <c r="AG15" s="108">
        <f t="shared" si="17"/>
        <v>0.37001988554216869</v>
      </c>
      <c r="AH15" s="100">
        <v>738.92057999999997</v>
      </c>
      <c r="AI15" s="108">
        <f t="shared" si="18"/>
        <v>0.44513287951807229</v>
      </c>
      <c r="AJ15" s="100">
        <v>1026.81565</v>
      </c>
      <c r="AK15" s="108">
        <f t="shared" si="23"/>
        <v>0.61856364457831325</v>
      </c>
      <c r="AL15" s="98"/>
      <c r="AM15" s="109">
        <f t="shared" si="24"/>
        <v>0.37001988554216869</v>
      </c>
      <c r="AN15" s="110">
        <f t="shared" si="19"/>
        <v>0.46175364220849174</v>
      </c>
      <c r="AO15" s="97">
        <f t="shared" si="25"/>
        <v>29.001959999999997</v>
      </c>
      <c r="AP15" s="111">
        <f t="shared" si="20"/>
        <v>-438.08232999999996</v>
      </c>
      <c r="AQ15" s="111">
        <f t="shared" si="5"/>
        <v>-68.104640000000018</v>
      </c>
      <c r="AR15" s="111"/>
      <c r="AS15" s="111"/>
      <c r="AT15" s="112">
        <f t="shared" si="26"/>
        <v>1.1066093083633468</v>
      </c>
      <c r="AU15" s="113">
        <f t="shared" si="21"/>
        <v>0.70094686730334632</v>
      </c>
      <c r="AV15" s="114"/>
      <c r="AW15" s="114"/>
      <c r="AX15" s="104">
        <f t="shared" si="6"/>
        <v>0</v>
      </c>
    </row>
    <row r="16" spans="1:50" ht="19.5" hidden="1" customHeight="1" x14ac:dyDescent="0.2">
      <c r="A16" s="96" t="s">
        <v>41</v>
      </c>
      <c r="B16" s="97">
        <v>0</v>
      </c>
      <c r="C16" s="98">
        <v>0</v>
      </c>
      <c r="D16" s="98"/>
      <c r="E16" s="99">
        <f t="shared" si="7"/>
        <v>0</v>
      </c>
      <c r="F16" s="97">
        <v>0</v>
      </c>
      <c r="G16" s="98">
        <v>0</v>
      </c>
      <c r="H16" s="98"/>
      <c r="I16" s="99">
        <f t="shared" si="9"/>
        <v>0</v>
      </c>
      <c r="J16" s="100">
        <v>0</v>
      </c>
      <c r="K16" s="98">
        <v>0</v>
      </c>
      <c r="L16" s="98"/>
      <c r="M16" s="101">
        <f t="shared" si="11"/>
        <v>0</v>
      </c>
      <c r="N16" s="102">
        <f t="shared" si="12"/>
        <v>0</v>
      </c>
      <c r="O16" s="102">
        <f t="shared" si="13"/>
        <v>0</v>
      </c>
      <c r="P16" s="103"/>
      <c r="Q16" s="104"/>
      <c r="R16" s="97">
        <v>0</v>
      </c>
      <c r="S16" s="105"/>
      <c r="T16" s="106"/>
      <c r="U16" s="100"/>
      <c r="V16" s="100"/>
      <c r="W16" s="98">
        <v>0</v>
      </c>
      <c r="X16" s="273" t="e">
        <f t="shared" si="15"/>
        <v>#DIV/0!</v>
      </c>
      <c r="Y16" s="107">
        <f t="shared" si="16"/>
        <v>0</v>
      </c>
      <c r="Z16" s="100">
        <f t="shared" si="1"/>
        <v>0</v>
      </c>
      <c r="AA16" s="98">
        <f t="shared" si="2"/>
        <v>0</v>
      </c>
      <c r="AB16" s="103" t="e">
        <f t="shared" si="3"/>
        <v>#DIV/0!</v>
      </c>
      <c r="AC16" s="104" t="e">
        <f t="shared" si="4"/>
        <v>#DIV/0!</v>
      </c>
      <c r="AD16" s="100">
        <v>0</v>
      </c>
      <c r="AE16" s="105"/>
      <c r="AF16" s="106"/>
      <c r="AG16" s="108" t="e">
        <f t="shared" si="17"/>
        <v>#DIV/0!</v>
      </c>
      <c r="AH16" s="100"/>
      <c r="AI16" s="108" t="e">
        <f t="shared" si="18"/>
        <v>#DIV/0!</v>
      </c>
      <c r="AJ16" s="100"/>
      <c r="AK16" s="108" t="e">
        <f t="shared" si="23"/>
        <v>#DIV/0!</v>
      </c>
      <c r="AL16" s="98">
        <v>0</v>
      </c>
      <c r="AM16" s="109" t="e">
        <f t="shared" si="24"/>
        <v>#DIV/0!</v>
      </c>
      <c r="AN16" s="110">
        <f t="shared" si="19"/>
        <v>0</v>
      </c>
      <c r="AO16" s="97">
        <f t="shared" si="25"/>
        <v>0</v>
      </c>
      <c r="AP16" s="111">
        <f t="shared" si="20"/>
        <v>0</v>
      </c>
      <c r="AQ16" s="111">
        <f t="shared" si="5"/>
        <v>0</v>
      </c>
      <c r="AR16" s="111"/>
      <c r="AS16" s="111"/>
      <c r="AT16" s="112" t="e">
        <f t="shared" si="26"/>
        <v>#DIV/0!</v>
      </c>
      <c r="AU16" s="113" t="e">
        <f t="shared" si="21"/>
        <v>#DIV/0!</v>
      </c>
      <c r="AV16" s="114"/>
      <c r="AW16" s="114"/>
      <c r="AX16" s="104" t="e">
        <f t="shared" si="6"/>
        <v>#DIV/0!</v>
      </c>
    </row>
    <row r="17" spans="1:50" ht="21.75" customHeight="1" x14ac:dyDescent="0.2">
      <c r="A17" s="115" t="s">
        <v>42</v>
      </c>
      <c r="B17" s="116">
        <f>B18+B19+B20+B21+B22+B23</f>
        <v>33854</v>
      </c>
      <c r="C17" s="117">
        <f>C18+C19+C20+C21+C22+C23</f>
        <v>34370</v>
      </c>
      <c r="D17" s="117">
        <f t="shared" ref="D17:D34" si="27">C17/B17*100</f>
        <v>101.52419211909967</v>
      </c>
      <c r="E17" s="118">
        <f t="shared" si="7"/>
        <v>10.267793126523589</v>
      </c>
      <c r="F17" s="116">
        <f>F18+F19+F20+F21+F22+F23</f>
        <v>52414</v>
      </c>
      <c r="G17" s="117">
        <f>G18+G19+G20+G21+G22+G23</f>
        <v>53600</v>
      </c>
      <c r="H17" s="117">
        <f t="shared" si="8"/>
        <v>102.26275422597016</v>
      </c>
      <c r="I17" s="118">
        <f t="shared" si="9"/>
        <v>15.860522095245985</v>
      </c>
      <c r="J17" s="119">
        <f>J18+J19+J20+J21+J22+J23</f>
        <v>62652.861599999997</v>
      </c>
      <c r="K17" s="117">
        <f>K18+K19+K20+K21+K22+K23</f>
        <v>63811.04952</v>
      </c>
      <c r="L17" s="117">
        <f t="shared" si="10"/>
        <v>101.84857944301781</v>
      </c>
      <c r="M17" s="120">
        <f t="shared" si="11"/>
        <v>17.533883792446947</v>
      </c>
      <c r="N17" s="121">
        <f t="shared" si="12"/>
        <v>29441.04952</v>
      </c>
      <c r="O17" s="121">
        <f t="shared" si="13"/>
        <v>10211.04952</v>
      </c>
      <c r="P17" s="122">
        <f t="shared" si="22"/>
        <v>1.8565914902531278</v>
      </c>
      <c r="Q17" s="123">
        <f t="shared" si="14"/>
        <v>1.1905046552238807</v>
      </c>
      <c r="R17" s="116">
        <f t="shared" ref="R17:W17" si="28">R18+R19+R20+R21+R22+R23</f>
        <v>43581.9</v>
      </c>
      <c r="S17" s="124">
        <f t="shared" si="28"/>
        <v>8400.3478299999988</v>
      </c>
      <c r="T17" s="125">
        <f t="shared" si="28"/>
        <v>14880.32285</v>
      </c>
      <c r="U17" s="119">
        <f t="shared" si="28"/>
        <v>17277.416119999998</v>
      </c>
      <c r="V17" s="119">
        <f t="shared" si="28"/>
        <v>25660.16402</v>
      </c>
      <c r="W17" s="117">
        <f t="shared" si="28"/>
        <v>35978.869999999995</v>
      </c>
      <c r="X17" s="274">
        <f t="shared" si="15"/>
        <v>0.58878029686635969</v>
      </c>
      <c r="Y17" s="126">
        <f t="shared" si="16"/>
        <v>11.641746953849243</v>
      </c>
      <c r="Z17" s="119">
        <f t="shared" si="1"/>
        <v>-17621.130000000005</v>
      </c>
      <c r="AA17" s="117">
        <f t="shared" si="2"/>
        <v>-27832.179520000005</v>
      </c>
      <c r="AB17" s="122">
        <f t="shared" si="3"/>
        <v>0.67124757462686557</v>
      </c>
      <c r="AC17" s="123">
        <f t="shared" si="4"/>
        <v>0.56383448118532054</v>
      </c>
      <c r="AD17" s="119">
        <f>AD18+AD19+AD20+AD21+AD22+AD23</f>
        <v>45958.037000000004</v>
      </c>
      <c r="AE17" s="124">
        <f>AE18+AE19+AE20+AE21+AE22+AE23</f>
        <v>10156.825460000002</v>
      </c>
      <c r="AF17" s="125">
        <f>AF18+AF19+AF20+AF21+AF22+AF23</f>
        <v>17529.503800000002</v>
      </c>
      <c r="AG17" s="127">
        <f t="shared" si="17"/>
        <v>0.38142411957238298</v>
      </c>
      <c r="AH17" s="119">
        <f>AH18+AH19+AH20+AH21+AH22+AH23</f>
        <v>21753.386260000003</v>
      </c>
      <c r="AI17" s="127">
        <f t="shared" si="18"/>
        <v>0.47333149281375969</v>
      </c>
      <c r="AJ17" s="119">
        <f>AJ18+AJ19+AJ20+AJ21+AJ22+AJ23</f>
        <v>30800.529939999997</v>
      </c>
      <c r="AK17" s="127">
        <f t="shared" si="23"/>
        <v>0.67018810964445663</v>
      </c>
      <c r="AL17" s="117">
        <f>AL18+AL19+AL20+AL21+AL22+AL23</f>
        <v>0</v>
      </c>
      <c r="AM17" s="128">
        <f t="shared" si="24"/>
        <v>0.38142411957238298</v>
      </c>
      <c r="AN17" s="129">
        <f t="shared" si="19"/>
        <v>13.850837666670445</v>
      </c>
      <c r="AO17" s="116">
        <f t="shared" si="25"/>
        <v>1756.477630000003</v>
      </c>
      <c r="AP17" s="130">
        <f t="shared" si="20"/>
        <v>5140.3659199999965</v>
      </c>
      <c r="AQ17" s="130">
        <f t="shared" si="5"/>
        <v>4475.9701400000049</v>
      </c>
      <c r="AR17" s="130"/>
      <c r="AS17" s="130"/>
      <c r="AT17" s="131">
        <f t="shared" si="26"/>
        <v>1.2090958214524319</v>
      </c>
      <c r="AU17" s="132">
        <f t="shared" si="21"/>
        <v>1.2003247491322933</v>
      </c>
      <c r="AV17" s="133"/>
      <c r="AW17" s="133"/>
      <c r="AX17" s="123">
        <f t="shared" si="6"/>
        <v>0</v>
      </c>
    </row>
    <row r="18" spans="1:50" ht="30" customHeight="1" x14ac:dyDescent="0.2">
      <c r="A18" s="96" t="s">
        <v>43</v>
      </c>
      <c r="B18" s="97">
        <v>6403</v>
      </c>
      <c r="C18" s="98">
        <v>6653</v>
      </c>
      <c r="D18" s="98">
        <f t="shared" si="27"/>
        <v>103.90441980321725</v>
      </c>
      <c r="E18" s="99">
        <f t="shared" si="7"/>
        <v>1.98753644663257</v>
      </c>
      <c r="F18" s="97">
        <v>7900</v>
      </c>
      <c r="G18" s="98">
        <v>8184</v>
      </c>
      <c r="H18" s="98">
        <f t="shared" si="8"/>
        <v>103.59493670886076</v>
      </c>
      <c r="I18" s="99">
        <f t="shared" si="9"/>
        <v>2.4216886721547226</v>
      </c>
      <c r="J18" s="100">
        <v>12951</v>
      </c>
      <c r="K18" s="98">
        <v>13213.778899999999</v>
      </c>
      <c r="L18" s="98">
        <f t="shared" si="10"/>
        <v>102.02902401358969</v>
      </c>
      <c r="M18" s="101">
        <f t="shared" si="11"/>
        <v>3.6308580635250367</v>
      </c>
      <c r="N18" s="102">
        <f t="shared" si="12"/>
        <v>6560.7788999999993</v>
      </c>
      <c r="O18" s="102">
        <f t="shared" si="13"/>
        <v>5029.7788999999993</v>
      </c>
      <c r="P18" s="103">
        <f t="shared" si="22"/>
        <v>1.9861384187584548</v>
      </c>
      <c r="Q18" s="104">
        <f t="shared" si="14"/>
        <v>1.6145868646138806</v>
      </c>
      <c r="R18" s="97">
        <v>14298</v>
      </c>
      <c r="S18" s="105">
        <v>3078.8815100000002</v>
      </c>
      <c r="T18" s="106">
        <v>5262.9303200000004</v>
      </c>
      <c r="U18" s="100">
        <v>6333.8414499999999</v>
      </c>
      <c r="V18" s="100">
        <v>10772.60577</v>
      </c>
      <c r="W18" s="98">
        <v>14863.66</v>
      </c>
      <c r="X18" s="273">
        <f t="shared" si="15"/>
        <v>0.75343445027276545</v>
      </c>
      <c r="Y18" s="107">
        <f t="shared" si="16"/>
        <v>4.8874181127668521</v>
      </c>
      <c r="Z18" s="100">
        <f t="shared" si="1"/>
        <v>6679.66</v>
      </c>
      <c r="AA18" s="98">
        <f t="shared" si="2"/>
        <v>1649.8811000000005</v>
      </c>
      <c r="AB18" s="103">
        <f t="shared" si="3"/>
        <v>1.8161852394916911</v>
      </c>
      <c r="AC18" s="104">
        <f t="shared" si="4"/>
        <v>1.1248606558718794</v>
      </c>
      <c r="AD18" s="100">
        <f>13196.9+500+92.4</f>
        <v>13789.3</v>
      </c>
      <c r="AE18" s="105">
        <v>3387.13211</v>
      </c>
      <c r="AF18" s="106">
        <v>5942.3333899999998</v>
      </c>
      <c r="AG18" s="108">
        <f t="shared" si="17"/>
        <v>0.43093800192903192</v>
      </c>
      <c r="AH18" s="100">
        <v>7812.6417899999997</v>
      </c>
      <c r="AI18" s="108">
        <f t="shared" si="18"/>
        <v>0.56657276221418051</v>
      </c>
      <c r="AJ18" s="100">
        <v>12357.67548</v>
      </c>
      <c r="AK18" s="108">
        <f t="shared" si="23"/>
        <v>0.89617859354717067</v>
      </c>
      <c r="AL18" s="98"/>
      <c r="AM18" s="109">
        <f t="shared" si="24"/>
        <v>0.43093800192903192</v>
      </c>
      <c r="AN18" s="110">
        <f t="shared" si="19"/>
        <v>5.5571822090173359</v>
      </c>
      <c r="AO18" s="97">
        <f t="shared" si="25"/>
        <v>308.25059999999985</v>
      </c>
      <c r="AP18" s="111">
        <f t="shared" si="20"/>
        <v>1585.0697099999998</v>
      </c>
      <c r="AQ18" s="111">
        <f t="shared" si="5"/>
        <v>1478.8003399999998</v>
      </c>
      <c r="AR18" s="111"/>
      <c r="AS18" s="111"/>
      <c r="AT18" s="112">
        <f t="shared" si="26"/>
        <v>1.1001177209966744</v>
      </c>
      <c r="AU18" s="113">
        <f t="shared" si="21"/>
        <v>1.1471389321991312</v>
      </c>
      <c r="AV18" s="114"/>
      <c r="AW18" s="114"/>
      <c r="AX18" s="104">
        <f t="shared" si="6"/>
        <v>0</v>
      </c>
    </row>
    <row r="19" spans="1:50" ht="30" customHeight="1" x14ac:dyDescent="0.2">
      <c r="A19" s="96" t="s">
        <v>44</v>
      </c>
      <c r="B19" s="97">
        <v>400</v>
      </c>
      <c r="C19" s="98">
        <v>383</v>
      </c>
      <c r="D19" s="98">
        <f t="shared" si="27"/>
        <v>95.75</v>
      </c>
      <c r="E19" s="99">
        <f t="shared" si="7"/>
        <v>0.11441852683906123</v>
      </c>
      <c r="F19" s="97">
        <v>555</v>
      </c>
      <c r="G19" s="98">
        <v>532</v>
      </c>
      <c r="H19" s="98">
        <f t="shared" si="8"/>
        <v>95.85585585585585</v>
      </c>
      <c r="I19" s="99">
        <f t="shared" si="9"/>
        <v>0.15742159990057583</v>
      </c>
      <c r="J19" s="100">
        <v>496.3</v>
      </c>
      <c r="K19" s="98">
        <v>495.28762999999998</v>
      </c>
      <c r="L19" s="98">
        <f t="shared" si="10"/>
        <v>99.79601652226475</v>
      </c>
      <c r="M19" s="101">
        <f t="shared" si="11"/>
        <v>0.13609423154111538</v>
      </c>
      <c r="N19" s="102">
        <f t="shared" si="12"/>
        <v>112.28762999999998</v>
      </c>
      <c r="O19" s="102">
        <f t="shared" si="13"/>
        <v>-36.712370000000021</v>
      </c>
      <c r="P19" s="103">
        <f t="shared" si="22"/>
        <v>1.2931791906005221</v>
      </c>
      <c r="Q19" s="104">
        <f t="shared" si="14"/>
        <v>0.93099178571428565</v>
      </c>
      <c r="R19" s="97">
        <v>740</v>
      </c>
      <c r="S19" s="105">
        <v>187.33544000000001</v>
      </c>
      <c r="T19" s="106">
        <v>455.00574999999998</v>
      </c>
      <c r="U19" s="100">
        <v>467.23410000000001</v>
      </c>
      <c r="V19" s="100">
        <v>600.25886000000003</v>
      </c>
      <c r="W19" s="98">
        <v>738.45</v>
      </c>
      <c r="X19" s="273">
        <f t="shared" si="15"/>
        <v>0.81116062162162161</v>
      </c>
      <c r="Y19" s="107">
        <f t="shared" si="16"/>
        <v>0.27233114135511355</v>
      </c>
      <c r="Z19" s="100">
        <f t="shared" si="1"/>
        <v>206.45000000000005</v>
      </c>
      <c r="AA19" s="98">
        <f t="shared" si="2"/>
        <v>243.16237000000007</v>
      </c>
      <c r="AB19" s="103">
        <f t="shared" si="3"/>
        <v>1.3880639097744363</v>
      </c>
      <c r="AC19" s="104">
        <f t="shared" si="4"/>
        <v>1.4909518333821503</v>
      </c>
      <c r="AD19" s="100">
        <v>809</v>
      </c>
      <c r="AE19" s="105">
        <v>230.61241999999999</v>
      </c>
      <c r="AF19" s="106">
        <v>312.69112999999999</v>
      </c>
      <c r="AG19" s="108">
        <f t="shared" si="17"/>
        <v>0.38651561186650185</v>
      </c>
      <c r="AH19" s="100">
        <v>332.31184999999999</v>
      </c>
      <c r="AI19" s="108">
        <f t="shared" si="18"/>
        <v>0.41076866501854142</v>
      </c>
      <c r="AJ19" s="100">
        <v>489.98579999999998</v>
      </c>
      <c r="AK19" s="108">
        <f t="shared" si="23"/>
        <v>0.60566847960444992</v>
      </c>
      <c r="AL19" s="98"/>
      <c r="AM19" s="109">
        <f t="shared" si="24"/>
        <v>0.38651561186650185</v>
      </c>
      <c r="AN19" s="110">
        <f t="shared" si="19"/>
        <v>0.22034405862478004</v>
      </c>
      <c r="AO19" s="97">
        <f t="shared" si="25"/>
        <v>43.27697999999998</v>
      </c>
      <c r="AP19" s="111">
        <f t="shared" si="20"/>
        <v>-110.27306000000004</v>
      </c>
      <c r="AQ19" s="111">
        <f t="shared" si="5"/>
        <v>-134.92225000000002</v>
      </c>
      <c r="AR19" s="111"/>
      <c r="AS19" s="111"/>
      <c r="AT19" s="112">
        <f t="shared" si="26"/>
        <v>1.2310133096012157</v>
      </c>
      <c r="AU19" s="113">
        <f t="shared" si="21"/>
        <v>0.81629082492843164</v>
      </c>
      <c r="AV19" s="114"/>
      <c r="AW19" s="114"/>
      <c r="AX19" s="104">
        <f t="shared" si="6"/>
        <v>0</v>
      </c>
    </row>
    <row r="20" spans="1:50" ht="26.25" customHeight="1" x14ac:dyDescent="0.2">
      <c r="A20" s="96" t="s">
        <v>45</v>
      </c>
      <c r="B20" s="97">
        <v>15642</v>
      </c>
      <c r="C20" s="98">
        <v>15854</v>
      </c>
      <c r="D20" s="98">
        <f t="shared" si="27"/>
        <v>101.35532540595831</v>
      </c>
      <c r="E20" s="99">
        <f t="shared" si="7"/>
        <v>4.7362697767793129</v>
      </c>
      <c r="F20" s="97">
        <v>15297</v>
      </c>
      <c r="G20" s="98">
        <v>15559</v>
      </c>
      <c r="H20" s="98">
        <f t="shared" si="8"/>
        <v>101.71275413479768</v>
      </c>
      <c r="I20" s="99">
        <f t="shared" si="9"/>
        <v>4.6039899865659013</v>
      </c>
      <c r="J20" s="100">
        <v>20315.911599999999</v>
      </c>
      <c r="K20" s="98">
        <v>20471.544760000001</v>
      </c>
      <c r="L20" s="98">
        <f t="shared" si="10"/>
        <v>100.76606535342476</v>
      </c>
      <c r="M20" s="101">
        <f t="shared" si="11"/>
        <v>5.6251337279950793</v>
      </c>
      <c r="N20" s="102">
        <f t="shared" si="12"/>
        <v>4617.5447600000007</v>
      </c>
      <c r="O20" s="102">
        <f t="shared" si="13"/>
        <v>4912.5447600000007</v>
      </c>
      <c r="P20" s="103">
        <f t="shared" si="22"/>
        <v>1.29125424246247</v>
      </c>
      <c r="Q20" s="104">
        <f t="shared" si="14"/>
        <v>1.3157365357670803</v>
      </c>
      <c r="R20" s="97">
        <v>17532.04</v>
      </c>
      <c r="S20" s="105">
        <v>4372.4358599999996</v>
      </c>
      <c r="T20" s="106">
        <v>7886.6932800000004</v>
      </c>
      <c r="U20" s="100">
        <v>9007.0580699999991</v>
      </c>
      <c r="V20" s="100">
        <v>12187.723099999999</v>
      </c>
      <c r="W20" s="98">
        <v>16952.650000000001</v>
      </c>
      <c r="X20" s="273">
        <f t="shared" si="15"/>
        <v>0.69516856566606045</v>
      </c>
      <c r="Y20" s="107">
        <f t="shared" si="16"/>
        <v>5.5294419849847491</v>
      </c>
      <c r="Z20" s="100">
        <f t="shared" si="1"/>
        <v>1393.6500000000015</v>
      </c>
      <c r="AA20" s="98">
        <f t="shared" si="2"/>
        <v>-3518.8947599999992</v>
      </c>
      <c r="AB20" s="103">
        <f t="shared" si="3"/>
        <v>1.0895719519249309</v>
      </c>
      <c r="AC20" s="104">
        <f t="shared" si="4"/>
        <v>0.82810800058060696</v>
      </c>
      <c r="AD20" s="100">
        <v>19297.337</v>
      </c>
      <c r="AE20" s="105">
        <v>5060.8498900000004</v>
      </c>
      <c r="AF20" s="106">
        <v>8604.8629500000006</v>
      </c>
      <c r="AG20" s="108">
        <f t="shared" si="17"/>
        <v>0.44590934749183275</v>
      </c>
      <c r="AH20" s="100">
        <v>10129.081029999999</v>
      </c>
      <c r="AI20" s="108">
        <f t="shared" si="18"/>
        <v>0.52489527596476138</v>
      </c>
      <c r="AJ20" s="100">
        <v>13394.69263</v>
      </c>
      <c r="AK20" s="108">
        <f t="shared" si="23"/>
        <v>0.69412129922382559</v>
      </c>
      <c r="AL20" s="98"/>
      <c r="AM20" s="109">
        <f t="shared" si="24"/>
        <v>0.44590934749183275</v>
      </c>
      <c r="AN20" s="110">
        <f t="shared" si="19"/>
        <v>6.023523412567525</v>
      </c>
      <c r="AO20" s="97">
        <f t="shared" si="25"/>
        <v>688.41403000000082</v>
      </c>
      <c r="AP20" s="111">
        <f t="shared" si="20"/>
        <v>1206.9695300000003</v>
      </c>
      <c r="AQ20" s="111">
        <f t="shared" si="5"/>
        <v>1122.0229600000002</v>
      </c>
      <c r="AR20" s="111"/>
      <c r="AS20" s="111"/>
      <c r="AT20" s="112">
        <f t="shared" si="26"/>
        <v>1.1574440545366858</v>
      </c>
      <c r="AU20" s="113">
        <f t="shared" si="21"/>
        <v>1.0990315844966974</v>
      </c>
      <c r="AV20" s="114"/>
      <c r="AW20" s="114"/>
      <c r="AX20" s="104">
        <f t="shared" si="6"/>
        <v>0</v>
      </c>
    </row>
    <row r="21" spans="1:50" ht="35.25" customHeight="1" x14ac:dyDescent="0.2">
      <c r="A21" s="96" t="s">
        <v>46</v>
      </c>
      <c r="B21" s="97">
        <v>8779</v>
      </c>
      <c r="C21" s="98">
        <v>8760</v>
      </c>
      <c r="D21" s="98">
        <f t="shared" si="27"/>
        <v>99.783574439002166</v>
      </c>
      <c r="E21" s="99">
        <f t="shared" si="7"/>
        <v>2.6169877156923667</v>
      </c>
      <c r="F21" s="97">
        <v>25391</v>
      </c>
      <c r="G21" s="98">
        <v>26126</v>
      </c>
      <c r="H21" s="98">
        <f t="shared" si="8"/>
        <v>102.89472647788587</v>
      </c>
      <c r="I21" s="99">
        <f t="shared" si="9"/>
        <v>7.730820900380535</v>
      </c>
      <c r="J21" s="100">
        <v>26190</v>
      </c>
      <c r="K21" s="98">
        <v>26551.987130000001</v>
      </c>
      <c r="L21" s="98">
        <f t="shared" si="10"/>
        <v>101.3821578083238</v>
      </c>
      <c r="M21" s="101">
        <f t="shared" si="11"/>
        <v>7.2959065913819332</v>
      </c>
      <c r="N21" s="102">
        <f t="shared" si="12"/>
        <v>17791.987130000001</v>
      </c>
      <c r="O21" s="102">
        <f t="shared" si="13"/>
        <v>425.98713000000134</v>
      </c>
      <c r="P21" s="103">
        <f t="shared" si="22"/>
        <v>3.0310487591324202</v>
      </c>
      <c r="Q21" s="104">
        <f t="shared" si="14"/>
        <v>1.0163051033453265</v>
      </c>
      <c r="R21" s="97">
        <v>9603</v>
      </c>
      <c r="S21" s="105">
        <v>341.43792999999999</v>
      </c>
      <c r="T21" s="106">
        <v>502.12617</v>
      </c>
      <c r="U21" s="100">
        <v>599.53355999999997</v>
      </c>
      <c r="V21" s="100">
        <v>946.29381000000001</v>
      </c>
      <c r="W21" s="98">
        <v>2003.14</v>
      </c>
      <c r="X21" s="273">
        <f t="shared" si="15"/>
        <v>9.8541477663230237E-2</v>
      </c>
      <c r="Y21" s="107">
        <f t="shared" si="16"/>
        <v>0.42932356439449965</v>
      </c>
      <c r="Z21" s="100">
        <f t="shared" si="1"/>
        <v>-24122.86</v>
      </c>
      <c r="AA21" s="98">
        <f t="shared" si="2"/>
        <v>-24548.847130000002</v>
      </c>
      <c r="AB21" s="103">
        <f t="shared" si="3"/>
        <v>7.6672280486871316E-2</v>
      </c>
      <c r="AC21" s="104">
        <f t="shared" si="4"/>
        <v>7.5442187817902878E-2</v>
      </c>
      <c r="AD21" s="100">
        <v>10271</v>
      </c>
      <c r="AE21" s="105">
        <v>1132.8877199999999</v>
      </c>
      <c r="AF21" s="106">
        <v>1460.30809</v>
      </c>
      <c r="AG21" s="108">
        <f t="shared" si="17"/>
        <v>0.14217779086749099</v>
      </c>
      <c r="AH21" s="100">
        <v>1975.5093400000001</v>
      </c>
      <c r="AI21" s="108">
        <f t="shared" si="18"/>
        <v>0.19233855904975172</v>
      </c>
      <c r="AJ21" s="100">
        <v>2514.74568</v>
      </c>
      <c r="AK21" s="108">
        <f t="shared" si="23"/>
        <v>0.24483941972544057</v>
      </c>
      <c r="AL21" s="98"/>
      <c r="AM21" s="109">
        <f t="shared" si="24"/>
        <v>0.14217779086749099</v>
      </c>
      <c r="AN21" s="110">
        <f t="shared" si="19"/>
        <v>1.1308680160533884</v>
      </c>
      <c r="AO21" s="97">
        <f t="shared" si="25"/>
        <v>791.44978999999989</v>
      </c>
      <c r="AP21" s="111">
        <f t="shared" si="20"/>
        <v>1568.4518699999999</v>
      </c>
      <c r="AQ21" s="111">
        <f t="shared" si="5"/>
        <v>1375.9757800000002</v>
      </c>
      <c r="AR21" s="111"/>
      <c r="AS21" s="111"/>
      <c r="AT21" s="112">
        <f t="shared" si="26"/>
        <v>3.3179902420331566</v>
      </c>
      <c r="AU21" s="113">
        <f t="shared" si="21"/>
        <v>2.6574681704829075</v>
      </c>
      <c r="AV21" s="114"/>
      <c r="AW21" s="114"/>
      <c r="AX21" s="104">
        <f t="shared" si="6"/>
        <v>0</v>
      </c>
    </row>
    <row r="22" spans="1:50" ht="21.75" customHeight="1" x14ac:dyDescent="0.2">
      <c r="A22" s="96" t="s">
        <v>47</v>
      </c>
      <c r="B22" s="97">
        <v>1470</v>
      </c>
      <c r="C22" s="98">
        <v>1575</v>
      </c>
      <c r="D22" s="98">
        <f t="shared" si="27"/>
        <v>107.14285714285714</v>
      </c>
      <c r="E22" s="99">
        <f t="shared" si="7"/>
        <v>0.47052005162277138</v>
      </c>
      <c r="F22" s="97">
        <v>2140</v>
      </c>
      <c r="G22" s="98">
        <v>2024</v>
      </c>
      <c r="H22" s="98">
        <f t="shared" si="8"/>
        <v>94.579439252336456</v>
      </c>
      <c r="I22" s="99">
        <f t="shared" si="9"/>
        <v>0.59891225225331857</v>
      </c>
      <c r="J22" s="100">
        <v>1896.25</v>
      </c>
      <c r="K22" s="98">
        <v>2267.6200800000001</v>
      </c>
      <c r="L22" s="98">
        <f t="shared" si="10"/>
        <v>119.58444719841795</v>
      </c>
      <c r="M22" s="101">
        <f t="shared" si="11"/>
        <v>0.62309250932594995</v>
      </c>
      <c r="N22" s="102">
        <f t="shared" si="12"/>
        <v>692.62008000000014</v>
      </c>
      <c r="O22" s="102">
        <f t="shared" si="13"/>
        <v>243.62008000000014</v>
      </c>
      <c r="P22" s="103">
        <f t="shared" si="22"/>
        <v>1.4397587809523811</v>
      </c>
      <c r="Q22" s="104">
        <f t="shared" si="14"/>
        <v>1.1203656521739132</v>
      </c>
      <c r="R22" s="97">
        <v>1342.37</v>
      </c>
      <c r="S22" s="105">
        <v>417.50709000000001</v>
      </c>
      <c r="T22" s="106">
        <v>765.66573000000005</v>
      </c>
      <c r="U22" s="100">
        <v>858.35533999999996</v>
      </c>
      <c r="V22" s="100">
        <v>1086.2538400000001</v>
      </c>
      <c r="W22" s="98">
        <v>1358.34</v>
      </c>
      <c r="X22" s="273">
        <f t="shared" si="15"/>
        <v>0.80920598642699115</v>
      </c>
      <c r="Y22" s="107">
        <f t="shared" si="16"/>
        <v>0.49282196025990344</v>
      </c>
      <c r="Z22" s="100">
        <f t="shared" si="1"/>
        <v>-665.66000000000008</v>
      </c>
      <c r="AA22" s="98">
        <f t="shared" si="2"/>
        <v>-909.28008000000023</v>
      </c>
      <c r="AB22" s="103">
        <f t="shared" si="3"/>
        <v>0.67111660079051383</v>
      </c>
      <c r="AC22" s="104">
        <f t="shared" si="4"/>
        <v>0.59901568696639862</v>
      </c>
      <c r="AD22" s="100">
        <v>1781.4</v>
      </c>
      <c r="AE22" s="105">
        <v>341.61732000000001</v>
      </c>
      <c r="AF22" s="106">
        <v>1192.56133</v>
      </c>
      <c r="AG22" s="108">
        <f t="shared" si="17"/>
        <v>0.66945174020433362</v>
      </c>
      <c r="AH22" s="100">
        <v>1486.6523400000001</v>
      </c>
      <c r="AI22" s="108">
        <f t="shared" si="18"/>
        <v>0.83454156281576286</v>
      </c>
      <c r="AJ22" s="100">
        <v>2042.3803499999999</v>
      </c>
      <c r="AK22" s="108">
        <f t="shared" si="23"/>
        <v>1.1465029471202424</v>
      </c>
      <c r="AL22" s="98"/>
      <c r="AM22" s="109">
        <f t="shared" si="24"/>
        <v>0.66945174020433362</v>
      </c>
      <c r="AN22" s="110">
        <f t="shared" si="19"/>
        <v>0.91844779088393735</v>
      </c>
      <c r="AO22" s="97">
        <f t="shared" si="25"/>
        <v>-75.889769999999999</v>
      </c>
      <c r="AP22" s="111">
        <f t="shared" si="20"/>
        <v>956.12650999999983</v>
      </c>
      <c r="AQ22" s="111">
        <f t="shared" si="5"/>
        <v>628.29700000000014</v>
      </c>
      <c r="AR22" s="111"/>
      <c r="AS22" s="111"/>
      <c r="AT22" s="112">
        <f t="shared" si="26"/>
        <v>0.81823118261297068</v>
      </c>
      <c r="AU22" s="113">
        <f t="shared" si="21"/>
        <v>1.8802054131288499</v>
      </c>
      <c r="AV22" s="114"/>
      <c r="AW22" s="114"/>
      <c r="AX22" s="104">
        <f t="shared" si="6"/>
        <v>0</v>
      </c>
    </row>
    <row r="23" spans="1:50" ht="21.75" customHeight="1" thickBot="1" x14ac:dyDescent="0.25">
      <c r="A23" s="238" t="s">
        <v>48</v>
      </c>
      <c r="B23" s="97">
        <v>1160</v>
      </c>
      <c r="C23" s="98">
        <v>1145</v>
      </c>
      <c r="D23" s="98">
        <f t="shared" si="27"/>
        <v>98.706896551724128</v>
      </c>
      <c r="E23" s="99">
        <f t="shared" si="7"/>
        <v>0.34206060895750678</v>
      </c>
      <c r="F23" s="240">
        <v>1131</v>
      </c>
      <c r="G23" s="242">
        <v>1175</v>
      </c>
      <c r="H23" s="98">
        <f t="shared" si="8"/>
        <v>103.89036251105217</v>
      </c>
      <c r="I23" s="99">
        <f t="shared" si="9"/>
        <v>0.34768868399093344</v>
      </c>
      <c r="J23" s="100">
        <v>803.4</v>
      </c>
      <c r="K23" s="98">
        <v>810.83101999999997</v>
      </c>
      <c r="L23" s="98">
        <f t="shared" si="10"/>
        <v>100.92494647747074</v>
      </c>
      <c r="M23" s="244">
        <f t="shared" si="11"/>
        <v>0.22279866867783221</v>
      </c>
      <c r="N23" s="102">
        <f t="shared" si="12"/>
        <v>-334.16898000000003</v>
      </c>
      <c r="O23" s="102">
        <f t="shared" si="13"/>
        <v>-364.16898000000003</v>
      </c>
      <c r="P23" s="103">
        <f t="shared" si="22"/>
        <v>0.70814936244541482</v>
      </c>
      <c r="Q23" s="104">
        <f t="shared" si="14"/>
        <v>0.69006895319148931</v>
      </c>
      <c r="R23" s="97">
        <v>66.489999999999995</v>
      </c>
      <c r="S23" s="105">
        <v>2.75</v>
      </c>
      <c r="T23" s="106">
        <v>7.9016000000000002</v>
      </c>
      <c r="U23" s="100">
        <v>11.393599999999999</v>
      </c>
      <c r="V23" s="100">
        <v>67.028639999999996</v>
      </c>
      <c r="W23" s="98">
        <v>62.63</v>
      </c>
      <c r="X23" s="273">
        <f t="shared" si="15"/>
        <v>1.0081010678297488</v>
      </c>
      <c r="Y23" s="246">
        <f t="shared" si="16"/>
        <v>3.0410190088124674E-2</v>
      </c>
      <c r="Z23" s="100">
        <f t="shared" si="1"/>
        <v>-1112.3699999999999</v>
      </c>
      <c r="AA23" s="98">
        <f t="shared" si="2"/>
        <v>-748.20101999999997</v>
      </c>
      <c r="AB23" s="103">
        <f t="shared" si="3"/>
        <v>5.3302127659574469E-2</v>
      </c>
      <c r="AC23" s="104">
        <f t="shared" si="4"/>
        <v>7.7241741442008474E-2</v>
      </c>
      <c r="AD23" s="100">
        <v>10</v>
      </c>
      <c r="AE23" s="105">
        <v>3.726</v>
      </c>
      <c r="AF23" s="106">
        <v>16.74691</v>
      </c>
      <c r="AG23" s="108">
        <f t="shared" si="17"/>
        <v>1.6746909999999999</v>
      </c>
      <c r="AH23" s="100">
        <v>17.189910000000001</v>
      </c>
      <c r="AI23" s="108">
        <f t="shared" si="18"/>
        <v>1.7189910000000002</v>
      </c>
      <c r="AJ23" s="100">
        <v>1.05</v>
      </c>
      <c r="AK23" s="108">
        <f t="shared" si="23"/>
        <v>0.10500000000000001</v>
      </c>
      <c r="AL23" s="98"/>
      <c r="AM23" s="109">
        <f t="shared" si="24"/>
        <v>1.6746909999999999</v>
      </c>
      <c r="AN23" s="248">
        <f t="shared" si="19"/>
        <v>4.7217952348010711E-4</v>
      </c>
      <c r="AO23" s="97">
        <f t="shared" si="25"/>
        <v>0.97599999999999998</v>
      </c>
      <c r="AP23" s="111">
        <f t="shared" si="20"/>
        <v>-65.978639999999999</v>
      </c>
      <c r="AQ23" s="111">
        <f t="shared" si="5"/>
        <v>5.7963100000000018</v>
      </c>
      <c r="AR23" s="111"/>
      <c r="AS23" s="111"/>
      <c r="AT23" s="112">
        <f t="shared" si="26"/>
        <v>1.3549090909090908</v>
      </c>
      <c r="AU23" s="113">
        <f t="shared" si="21"/>
        <v>1.566494561130884E-2</v>
      </c>
      <c r="AV23" s="114"/>
      <c r="AW23" s="114"/>
      <c r="AX23" s="104">
        <f t="shared" si="6"/>
        <v>0</v>
      </c>
    </row>
    <row r="24" spans="1:50" ht="13.5" hidden="1" customHeight="1" x14ac:dyDescent="0.2">
      <c r="A24" s="239"/>
      <c r="B24" s="134"/>
      <c r="C24" s="135"/>
      <c r="D24" s="135" t="e">
        <f t="shared" si="27"/>
        <v>#DIV/0!</v>
      </c>
      <c r="E24" s="136">
        <f t="shared" si="7"/>
        <v>0</v>
      </c>
      <c r="F24" s="241"/>
      <c r="G24" s="243"/>
      <c r="H24" s="135" t="e">
        <f t="shared" si="8"/>
        <v>#DIV/0!</v>
      </c>
      <c r="I24" s="136">
        <f t="shared" si="9"/>
        <v>0</v>
      </c>
      <c r="J24" s="137"/>
      <c r="K24" s="135"/>
      <c r="L24" s="135" t="e">
        <f t="shared" si="10"/>
        <v>#DIV/0!</v>
      </c>
      <c r="M24" s="245">
        <f t="shared" si="11"/>
        <v>0</v>
      </c>
      <c r="N24" s="138">
        <f t="shared" si="12"/>
        <v>0</v>
      </c>
      <c r="O24" s="138">
        <f t="shared" si="13"/>
        <v>0</v>
      </c>
      <c r="P24" s="139" t="e">
        <f t="shared" si="22"/>
        <v>#DIV/0!</v>
      </c>
      <c r="Q24" s="140" t="e">
        <f t="shared" si="14"/>
        <v>#DIV/0!</v>
      </c>
      <c r="R24" s="134"/>
      <c r="S24" s="141"/>
      <c r="T24" s="142"/>
      <c r="U24" s="137"/>
      <c r="V24" s="137"/>
      <c r="W24" s="135"/>
      <c r="X24" s="275" t="e">
        <f t="shared" si="15"/>
        <v>#DIV/0!</v>
      </c>
      <c r="Y24" s="247">
        <f t="shared" si="16"/>
        <v>0</v>
      </c>
      <c r="Z24" s="137">
        <f t="shared" si="1"/>
        <v>0</v>
      </c>
      <c r="AA24" s="135">
        <f t="shared" si="2"/>
        <v>0</v>
      </c>
      <c r="AB24" s="139" t="e">
        <f t="shared" si="3"/>
        <v>#DIV/0!</v>
      </c>
      <c r="AC24" s="140" t="e">
        <f t="shared" si="4"/>
        <v>#DIV/0!</v>
      </c>
      <c r="AD24" s="137"/>
      <c r="AE24" s="141"/>
      <c r="AF24" s="142"/>
      <c r="AG24" s="143" t="e">
        <f t="shared" si="17"/>
        <v>#DIV/0!</v>
      </c>
      <c r="AH24" s="137"/>
      <c r="AI24" s="143" t="e">
        <f t="shared" si="18"/>
        <v>#DIV/0!</v>
      </c>
      <c r="AJ24" s="137"/>
      <c r="AK24" s="143" t="e">
        <f t="shared" si="23"/>
        <v>#DIV/0!</v>
      </c>
      <c r="AL24" s="135"/>
      <c r="AM24" s="144" t="e">
        <f t="shared" si="24"/>
        <v>#DIV/0!</v>
      </c>
      <c r="AN24" s="249">
        <f t="shared" si="19"/>
        <v>0</v>
      </c>
      <c r="AO24" s="134">
        <f t="shared" si="25"/>
        <v>0</v>
      </c>
      <c r="AP24" s="145">
        <f t="shared" si="20"/>
        <v>0</v>
      </c>
      <c r="AQ24" s="145">
        <f t="shared" si="5"/>
        <v>0</v>
      </c>
      <c r="AR24" s="145"/>
      <c r="AS24" s="145"/>
      <c r="AT24" s="146" t="e">
        <f t="shared" si="26"/>
        <v>#DIV/0!</v>
      </c>
      <c r="AU24" s="147" t="e">
        <f t="shared" si="21"/>
        <v>#DIV/0!</v>
      </c>
      <c r="AV24" s="148"/>
      <c r="AW24" s="148"/>
      <c r="AX24" s="140" t="e">
        <f t="shared" si="6"/>
        <v>#DIV/0!</v>
      </c>
    </row>
    <row r="25" spans="1:50" ht="26.25" customHeight="1" thickBot="1" x14ac:dyDescent="0.25">
      <c r="A25" s="149" t="s">
        <v>49</v>
      </c>
      <c r="B25" s="150">
        <f>B12+B17</f>
        <v>108738</v>
      </c>
      <c r="C25" s="151">
        <f>C12+C17</f>
        <v>110205</v>
      </c>
      <c r="D25" s="151">
        <f t="shared" si="27"/>
        <v>101.34911438503561</v>
      </c>
      <c r="E25" s="152">
        <f t="shared" si="7"/>
        <v>32.92296018354763</v>
      </c>
      <c r="F25" s="150">
        <f>F12+F17</f>
        <v>118076</v>
      </c>
      <c r="G25" s="151">
        <f>G12+G17</f>
        <v>118264</v>
      </c>
      <c r="H25" s="151">
        <f t="shared" si="8"/>
        <v>100.15921948575495</v>
      </c>
      <c r="I25" s="152">
        <f t="shared" si="9"/>
        <v>34.994940020003199</v>
      </c>
      <c r="J25" s="153">
        <f>J12+J17</f>
        <v>140128.8616</v>
      </c>
      <c r="K25" s="151">
        <f>K12+K17</f>
        <v>133676.73889000001</v>
      </c>
      <c r="L25" s="151">
        <f t="shared" si="10"/>
        <v>95.395579014680294</v>
      </c>
      <c r="M25" s="154">
        <f t="shared" si="11"/>
        <v>36.731450478900278</v>
      </c>
      <c r="N25" s="155">
        <f t="shared" si="12"/>
        <v>23471.738890000008</v>
      </c>
      <c r="O25" s="155">
        <f t="shared" si="13"/>
        <v>15412.738890000008</v>
      </c>
      <c r="P25" s="156">
        <f t="shared" si="22"/>
        <v>1.2129825224808313</v>
      </c>
      <c r="Q25" s="157">
        <f t="shared" si="14"/>
        <v>1.1303248570148143</v>
      </c>
      <c r="R25" s="150">
        <f t="shared" ref="R25:W25" si="29">R12+R17</f>
        <v>127192.4</v>
      </c>
      <c r="S25" s="158">
        <f t="shared" si="29"/>
        <v>25768.397229999999</v>
      </c>
      <c r="T25" s="159">
        <f t="shared" si="29"/>
        <v>45948.142749999999</v>
      </c>
      <c r="U25" s="153">
        <f t="shared" si="29"/>
        <v>56910.911590000003</v>
      </c>
      <c r="V25" s="153">
        <f t="shared" si="29"/>
        <v>83531.604879999999</v>
      </c>
      <c r="W25" s="151">
        <f t="shared" si="29"/>
        <v>114967.91999999998</v>
      </c>
      <c r="X25" s="276">
        <f t="shared" si="15"/>
        <v>0.65673424575682193</v>
      </c>
      <c r="Y25" s="160">
        <f t="shared" si="16"/>
        <v>37.897411953560791</v>
      </c>
      <c r="Z25" s="153">
        <f t="shared" si="1"/>
        <v>-3296.0800000000163</v>
      </c>
      <c r="AA25" s="151">
        <f t="shared" si="2"/>
        <v>-18708.818890000024</v>
      </c>
      <c r="AB25" s="156">
        <f t="shared" si="3"/>
        <v>0.9721294730433605</v>
      </c>
      <c r="AC25" s="157">
        <f t="shared" si="4"/>
        <v>0.86004432001146325</v>
      </c>
      <c r="AD25" s="153">
        <f>AD12+AD17</f>
        <v>116101.03700000001</v>
      </c>
      <c r="AE25" s="158">
        <f>AE12+AE17</f>
        <v>23791.793280000002</v>
      </c>
      <c r="AF25" s="159">
        <f>AF12+AF17</f>
        <v>42175.488510000003</v>
      </c>
      <c r="AG25" s="161">
        <f t="shared" si="17"/>
        <v>0.36326539021352583</v>
      </c>
      <c r="AH25" s="153">
        <f>AH12+AH17</f>
        <v>51204.75119000001</v>
      </c>
      <c r="AI25" s="161">
        <f t="shared" si="18"/>
        <v>0.44103612261447767</v>
      </c>
      <c r="AJ25" s="153">
        <f>AJ12+AJ17</f>
        <v>74344.692779999998</v>
      </c>
      <c r="AK25" s="161">
        <f t="shared" si="23"/>
        <v>0.64034477814354052</v>
      </c>
      <c r="AL25" s="151">
        <f>AL12+AL17</f>
        <v>0</v>
      </c>
      <c r="AM25" s="162">
        <f t="shared" si="24"/>
        <v>0.36326539021352583</v>
      </c>
      <c r="AN25" s="163">
        <f t="shared" si="19"/>
        <v>33.432420581081288</v>
      </c>
      <c r="AO25" s="150">
        <f t="shared" si="25"/>
        <v>-1976.603949999997</v>
      </c>
      <c r="AP25" s="164">
        <f t="shared" si="20"/>
        <v>-9186.9121000000014</v>
      </c>
      <c r="AQ25" s="164">
        <f t="shared" si="5"/>
        <v>-5706.1603999999934</v>
      </c>
      <c r="AR25" s="164"/>
      <c r="AS25" s="164"/>
      <c r="AT25" s="165">
        <f t="shared" si="26"/>
        <v>0.9232934849475698</v>
      </c>
      <c r="AU25" s="166">
        <f t="shared" si="21"/>
        <v>0.89001872868122489</v>
      </c>
      <c r="AV25" s="167"/>
      <c r="AW25" s="167"/>
      <c r="AX25" s="157">
        <f t="shared" si="6"/>
        <v>0</v>
      </c>
    </row>
    <row r="26" spans="1:50" ht="20.25" customHeight="1" x14ac:dyDescent="0.2">
      <c r="A26" s="168" t="s">
        <v>50</v>
      </c>
      <c r="B26" s="169">
        <v>11588</v>
      </c>
      <c r="C26" s="170">
        <v>11588</v>
      </c>
      <c r="D26" s="170">
        <f t="shared" si="27"/>
        <v>100</v>
      </c>
      <c r="E26" s="171">
        <f t="shared" si="7"/>
        <v>3.4618326083839204</v>
      </c>
      <c r="F26" s="169">
        <v>12784</v>
      </c>
      <c r="G26" s="170">
        <v>12784</v>
      </c>
      <c r="H26" s="170">
        <f t="shared" si="8"/>
        <v>100</v>
      </c>
      <c r="I26" s="171">
        <f t="shared" si="9"/>
        <v>3.782852881821356</v>
      </c>
      <c r="J26" s="172">
        <v>14739</v>
      </c>
      <c r="K26" s="170">
        <v>14739</v>
      </c>
      <c r="L26" s="170">
        <f t="shared" si="10"/>
        <v>100</v>
      </c>
      <c r="M26" s="173">
        <f t="shared" si="11"/>
        <v>4.0499555353007697</v>
      </c>
      <c r="N26" s="174">
        <f t="shared" si="12"/>
        <v>3151</v>
      </c>
      <c r="O26" s="174">
        <f t="shared" si="13"/>
        <v>1955</v>
      </c>
      <c r="P26" s="175">
        <f t="shared" si="22"/>
        <v>1.2719192267863306</v>
      </c>
      <c r="Q26" s="176">
        <f t="shared" si="14"/>
        <v>1.1529255319148937</v>
      </c>
      <c r="R26" s="169">
        <v>16095</v>
      </c>
      <c r="S26" s="177">
        <v>4026</v>
      </c>
      <c r="T26" s="178">
        <v>7058</v>
      </c>
      <c r="U26" s="172">
        <v>10949</v>
      </c>
      <c r="V26" s="172">
        <v>14646</v>
      </c>
      <c r="W26" s="170">
        <v>16095</v>
      </c>
      <c r="X26" s="277">
        <f t="shared" si="15"/>
        <v>0.90997204100652374</v>
      </c>
      <c r="Y26" s="179">
        <f t="shared" si="16"/>
        <v>6.6447363997042768</v>
      </c>
      <c r="Z26" s="172">
        <f t="shared" si="1"/>
        <v>3311</v>
      </c>
      <c r="AA26" s="170">
        <f t="shared" si="2"/>
        <v>1356</v>
      </c>
      <c r="AB26" s="175">
        <f t="shared" si="3"/>
        <v>1.2589956195244054</v>
      </c>
      <c r="AC26" s="176">
        <f t="shared" si="4"/>
        <v>1.092000814166497</v>
      </c>
      <c r="AD26" s="172">
        <v>37656</v>
      </c>
      <c r="AE26" s="177">
        <v>9168</v>
      </c>
      <c r="AF26" s="178">
        <v>17998</v>
      </c>
      <c r="AG26" s="180">
        <f t="shared" si="17"/>
        <v>0.47795835988952623</v>
      </c>
      <c r="AH26" s="172">
        <v>21163</v>
      </c>
      <c r="AI26" s="180">
        <f t="shared" si="18"/>
        <v>0.56200871043127254</v>
      </c>
      <c r="AJ26" s="172">
        <v>31306</v>
      </c>
      <c r="AK26" s="180">
        <f t="shared" si="23"/>
        <v>0.83136817505842364</v>
      </c>
      <c r="AL26" s="170"/>
      <c r="AM26" s="181">
        <f t="shared" si="24"/>
        <v>0.47795835988952623</v>
      </c>
      <c r="AN26" s="182">
        <f t="shared" si="19"/>
        <v>14.078144916255459</v>
      </c>
      <c r="AO26" s="169">
        <f t="shared" si="25"/>
        <v>5142</v>
      </c>
      <c r="AP26" s="183">
        <f t="shared" si="20"/>
        <v>16660</v>
      </c>
      <c r="AQ26" s="183">
        <f t="shared" si="5"/>
        <v>10214</v>
      </c>
      <c r="AR26" s="183"/>
      <c r="AS26" s="183"/>
      <c r="AT26" s="184">
        <f t="shared" si="26"/>
        <v>2.2771982116244409</v>
      </c>
      <c r="AU26" s="185">
        <f t="shared" si="21"/>
        <v>2.137511948654923</v>
      </c>
      <c r="AV26" s="186"/>
      <c r="AW26" s="186"/>
      <c r="AX26" s="176">
        <f t="shared" si="6"/>
        <v>0</v>
      </c>
    </row>
    <row r="27" spans="1:50" ht="22.5" customHeight="1" x14ac:dyDescent="0.2">
      <c r="A27" s="96" t="s">
        <v>51</v>
      </c>
      <c r="B27" s="97">
        <v>67560.677320000003</v>
      </c>
      <c r="C27" s="98">
        <v>63314.360769999999</v>
      </c>
      <c r="D27" s="98">
        <f t="shared" si="27"/>
        <v>93.714810569634466</v>
      </c>
      <c r="E27" s="99">
        <f t="shared" si="7"/>
        <v>18.914715109817887</v>
      </c>
      <c r="F27" s="97">
        <v>41067.019520000002</v>
      </c>
      <c r="G27" s="98">
        <v>33721.203320000001</v>
      </c>
      <c r="H27" s="98">
        <f t="shared" si="8"/>
        <v>82.112614244083332</v>
      </c>
      <c r="I27" s="99">
        <f t="shared" si="9"/>
        <v>9.9782815361034025</v>
      </c>
      <c r="J27" s="100">
        <v>45622.082090000004</v>
      </c>
      <c r="K27" s="98">
        <v>44589.379099999998</v>
      </c>
      <c r="L27" s="98">
        <f t="shared" si="10"/>
        <v>97.73639662485644</v>
      </c>
      <c r="M27" s="101">
        <f t="shared" si="11"/>
        <v>12.252188255761547</v>
      </c>
      <c r="N27" s="102">
        <f t="shared" si="12"/>
        <v>-18724.981670000001</v>
      </c>
      <c r="O27" s="102">
        <f t="shared" si="13"/>
        <v>10868.175779999998</v>
      </c>
      <c r="P27" s="103">
        <f t="shared" si="22"/>
        <v>0.70425379894426121</v>
      </c>
      <c r="Q27" s="104">
        <f t="shared" si="14"/>
        <v>1.3222950164875669</v>
      </c>
      <c r="R27" s="97">
        <v>21330.1</v>
      </c>
      <c r="S27" s="105">
        <v>2232.2215200000001</v>
      </c>
      <c r="T27" s="106">
        <v>5503.3465999999999</v>
      </c>
      <c r="U27" s="100">
        <v>5917.7139999999999</v>
      </c>
      <c r="V27" s="100">
        <v>10846.682709999999</v>
      </c>
      <c r="W27" s="98">
        <v>20301.34</v>
      </c>
      <c r="X27" s="273">
        <f t="shared" si="15"/>
        <v>0.50851532388502629</v>
      </c>
      <c r="Y27" s="107">
        <f t="shared" si="16"/>
        <v>4.9210260425495029</v>
      </c>
      <c r="Z27" s="100">
        <f t="shared" si="1"/>
        <v>-13419.86332</v>
      </c>
      <c r="AA27" s="98">
        <f t="shared" si="2"/>
        <v>-24288.039099999998</v>
      </c>
      <c r="AB27" s="103">
        <f t="shared" si="3"/>
        <v>0.60203486237868931</v>
      </c>
      <c r="AC27" s="104">
        <f t="shared" si="4"/>
        <v>0.4552954180965485</v>
      </c>
      <c r="AD27" s="100">
        <v>26824.812999999998</v>
      </c>
      <c r="AE27" s="105">
        <v>1312.5141699999999</v>
      </c>
      <c r="AF27" s="106">
        <v>5553.5523800000001</v>
      </c>
      <c r="AG27" s="108">
        <f t="shared" si="17"/>
        <v>0.20703042291478418</v>
      </c>
      <c r="AH27" s="100">
        <v>7885.0061900000001</v>
      </c>
      <c r="AI27" s="108">
        <f t="shared" si="18"/>
        <v>0.29394449795418892</v>
      </c>
      <c r="AJ27" s="100">
        <v>14945.426380000001</v>
      </c>
      <c r="AK27" s="108">
        <f t="shared" si="23"/>
        <v>0.55714932215930091</v>
      </c>
      <c r="AL27" s="98"/>
      <c r="AM27" s="109">
        <f t="shared" si="24"/>
        <v>0.20703042291478418</v>
      </c>
      <c r="AN27" s="110">
        <f t="shared" si="19"/>
        <v>6.7208802917289727</v>
      </c>
      <c r="AO27" s="97">
        <f t="shared" si="25"/>
        <v>-919.70735000000013</v>
      </c>
      <c r="AP27" s="111">
        <f t="shared" si="20"/>
        <v>4098.7436700000017</v>
      </c>
      <c r="AQ27" s="111">
        <f t="shared" si="5"/>
        <v>1967.2921900000001</v>
      </c>
      <c r="AR27" s="111"/>
      <c r="AS27" s="111"/>
      <c r="AT27" s="112">
        <f t="shared" si="26"/>
        <v>0.58798562698203893</v>
      </c>
      <c r="AU27" s="113">
        <f t="shared" si="21"/>
        <v>1.3778799269403541</v>
      </c>
      <c r="AV27" s="114"/>
      <c r="AW27" s="114"/>
      <c r="AX27" s="104">
        <f t="shared" si="6"/>
        <v>0</v>
      </c>
    </row>
    <row r="28" spans="1:50" ht="20.25" customHeight="1" x14ac:dyDescent="0.2">
      <c r="A28" s="96" t="s">
        <v>52</v>
      </c>
      <c r="B28" s="97">
        <v>153127.4</v>
      </c>
      <c r="C28" s="98">
        <v>152009.60000000001</v>
      </c>
      <c r="D28" s="98">
        <f t="shared" si="27"/>
        <v>99.270019604590701</v>
      </c>
      <c r="E28" s="99">
        <f t="shared" si="7"/>
        <v>45.411787199464655</v>
      </c>
      <c r="F28" s="97">
        <v>175797.3</v>
      </c>
      <c r="G28" s="98">
        <v>174175.01592000001</v>
      </c>
      <c r="H28" s="98">
        <f t="shared" si="8"/>
        <v>99.077184871440011</v>
      </c>
      <c r="I28" s="99">
        <f t="shared" si="9"/>
        <v>51.539303888786968</v>
      </c>
      <c r="J28" s="100">
        <v>173163.4</v>
      </c>
      <c r="K28" s="98">
        <v>170029.42003000001</v>
      </c>
      <c r="L28" s="98">
        <f t="shared" si="10"/>
        <v>98.190160293687939</v>
      </c>
      <c r="M28" s="101">
        <f t="shared" si="11"/>
        <v>46.720373893376625</v>
      </c>
      <c r="N28" s="102">
        <f t="shared" si="12"/>
        <v>18019.820030000003</v>
      </c>
      <c r="O28" s="102">
        <f t="shared" si="13"/>
        <v>-4145.5958899999969</v>
      </c>
      <c r="P28" s="103">
        <f t="shared" si="22"/>
        <v>1.1185439605788055</v>
      </c>
      <c r="Q28" s="104">
        <f t="shared" si="14"/>
        <v>0.9761986765547126</v>
      </c>
      <c r="R28" s="97">
        <v>156682.5</v>
      </c>
      <c r="S28" s="105">
        <v>32813.652260000003</v>
      </c>
      <c r="T28" s="106">
        <v>61520.64142</v>
      </c>
      <c r="U28" s="100">
        <v>84283.815459999998</v>
      </c>
      <c r="V28" s="100">
        <v>111336.16189</v>
      </c>
      <c r="W28" s="98">
        <v>155568.79999999999</v>
      </c>
      <c r="X28" s="273">
        <f t="shared" si="15"/>
        <v>0.71058453809455424</v>
      </c>
      <c r="Y28" s="107">
        <f t="shared" si="16"/>
        <v>50.51204748831428</v>
      </c>
      <c r="Z28" s="100">
        <f t="shared" si="1"/>
        <v>-18606.215920000017</v>
      </c>
      <c r="AA28" s="98">
        <f t="shared" si="2"/>
        <v>-14460.62003000002</v>
      </c>
      <c r="AB28" s="103">
        <f t="shared" si="3"/>
        <v>0.89317517313421113</v>
      </c>
      <c r="AC28" s="104">
        <f t="shared" si="4"/>
        <v>0.91495224751429138</v>
      </c>
      <c r="AD28" s="100">
        <v>138096</v>
      </c>
      <c r="AE28" s="105">
        <v>31706.560389999999</v>
      </c>
      <c r="AF28" s="106">
        <v>57398.242729999998</v>
      </c>
      <c r="AG28" s="108">
        <f t="shared" si="17"/>
        <v>0.41564015416811489</v>
      </c>
      <c r="AH28" s="100">
        <v>76498.100200000001</v>
      </c>
      <c r="AI28" s="108">
        <f t="shared" si="18"/>
        <v>0.55394870380025485</v>
      </c>
      <c r="AJ28" s="100">
        <v>100908.28172</v>
      </c>
      <c r="AK28" s="108">
        <f t="shared" si="23"/>
        <v>0.73071111198007188</v>
      </c>
      <c r="AL28" s="98"/>
      <c r="AM28" s="109">
        <f t="shared" si="24"/>
        <v>0.41564015416811489</v>
      </c>
      <c r="AN28" s="110">
        <f t="shared" si="19"/>
        <v>45.377927978805708</v>
      </c>
      <c r="AO28" s="97">
        <f t="shared" si="25"/>
        <v>-1107.0918700000038</v>
      </c>
      <c r="AP28" s="111">
        <f t="shared" si="20"/>
        <v>-10427.880170000004</v>
      </c>
      <c r="AQ28" s="111">
        <f t="shared" si="5"/>
        <v>-7785.7152599999972</v>
      </c>
      <c r="AR28" s="111"/>
      <c r="AS28" s="111"/>
      <c r="AT28" s="112">
        <f t="shared" si="26"/>
        <v>0.96626124208216979</v>
      </c>
      <c r="AU28" s="113">
        <f t="shared" si="21"/>
        <v>0.9063387852340129</v>
      </c>
      <c r="AV28" s="114"/>
      <c r="AW28" s="114"/>
      <c r="AX28" s="104">
        <f t="shared" si="6"/>
        <v>0</v>
      </c>
    </row>
    <row r="29" spans="1:50" ht="20.25" customHeight="1" x14ac:dyDescent="0.2">
      <c r="A29" s="96" t="s">
        <v>53</v>
      </c>
      <c r="B29" s="97">
        <v>1118.3</v>
      </c>
      <c r="C29" s="98">
        <v>874.46699999999998</v>
      </c>
      <c r="D29" s="98">
        <f t="shared" si="27"/>
        <v>78.196101225073775</v>
      </c>
      <c r="E29" s="99">
        <f t="shared" si="7"/>
        <v>0.26124079871899047</v>
      </c>
      <c r="F29" s="97">
        <v>1137.3430000000001</v>
      </c>
      <c r="G29" s="98">
        <v>1136.3395700000001</v>
      </c>
      <c r="H29" s="98">
        <f t="shared" si="8"/>
        <v>99.911774196526466</v>
      </c>
      <c r="I29" s="99">
        <f t="shared" si="9"/>
        <v>0.33624885928521125</v>
      </c>
      <c r="J29" s="100">
        <v>1185.18</v>
      </c>
      <c r="K29" s="98">
        <v>1176.82142</v>
      </c>
      <c r="L29" s="98">
        <f t="shared" si="10"/>
        <v>99.294741726995056</v>
      </c>
      <c r="M29" s="101">
        <f t="shared" si="11"/>
        <v>0.32336484320439052</v>
      </c>
      <c r="N29" s="102">
        <f t="shared" si="12"/>
        <v>302.35442</v>
      </c>
      <c r="O29" s="102">
        <f t="shared" si="13"/>
        <v>40.481849999999895</v>
      </c>
      <c r="P29" s="103">
        <f t="shared" si="22"/>
        <v>1.345758524907172</v>
      </c>
      <c r="Q29" s="104">
        <f t="shared" si="14"/>
        <v>1.0356247824758931</v>
      </c>
      <c r="R29" s="97">
        <v>1101.25</v>
      </c>
      <c r="S29" s="105">
        <v>150.19999999999999</v>
      </c>
      <c r="T29" s="106">
        <v>294.21131000000003</v>
      </c>
      <c r="U29" s="100">
        <v>421.54599000000002</v>
      </c>
      <c r="V29" s="100">
        <v>622.50066000000004</v>
      </c>
      <c r="W29" s="98">
        <v>1096.24</v>
      </c>
      <c r="X29" s="273">
        <f t="shared" si="15"/>
        <v>0.56526734165720771</v>
      </c>
      <c r="Y29" s="107">
        <f t="shared" si="16"/>
        <v>0.2824220124499478</v>
      </c>
      <c r="Z29" s="100">
        <f t="shared" si="1"/>
        <v>-40.099570000000085</v>
      </c>
      <c r="AA29" s="98">
        <f t="shared" si="2"/>
        <v>-80.58141999999998</v>
      </c>
      <c r="AB29" s="103">
        <f t="shared" si="3"/>
        <v>0.96471163104880697</v>
      </c>
      <c r="AC29" s="104">
        <f t="shared" si="4"/>
        <v>0.93152621236278998</v>
      </c>
      <c r="AD29" s="100">
        <v>1180.8</v>
      </c>
      <c r="AE29" s="105">
        <v>220.102</v>
      </c>
      <c r="AF29" s="106">
        <v>327.488</v>
      </c>
      <c r="AG29" s="108">
        <f t="shared" si="17"/>
        <v>0.27734417344173445</v>
      </c>
      <c r="AH29" s="100">
        <v>483.02199999999999</v>
      </c>
      <c r="AI29" s="108">
        <f t="shared" si="18"/>
        <v>0.40906334688346885</v>
      </c>
      <c r="AJ29" s="100">
        <v>588.50599999999997</v>
      </c>
      <c r="AK29" s="108">
        <f t="shared" si="23"/>
        <v>0.4983960027100271</v>
      </c>
      <c r="AL29" s="98"/>
      <c r="AM29" s="109">
        <f t="shared" si="24"/>
        <v>0.27734417344173445</v>
      </c>
      <c r="AN29" s="110">
        <f t="shared" si="19"/>
        <v>0.26464807870969892</v>
      </c>
      <c r="AO29" s="97">
        <f t="shared" si="25"/>
        <v>69.902000000000015</v>
      </c>
      <c r="AP29" s="111">
        <f t="shared" si="20"/>
        <v>-33.994660000000067</v>
      </c>
      <c r="AQ29" s="111">
        <f t="shared" si="5"/>
        <v>61.476009999999974</v>
      </c>
      <c r="AR29" s="111"/>
      <c r="AS29" s="111"/>
      <c r="AT29" s="112">
        <f t="shared" si="26"/>
        <v>1.4653928095872171</v>
      </c>
      <c r="AU29" s="113">
        <f t="shared" si="21"/>
        <v>0.94539016231725748</v>
      </c>
      <c r="AV29" s="114"/>
      <c r="AW29" s="114"/>
      <c r="AX29" s="104">
        <f t="shared" si="6"/>
        <v>0</v>
      </c>
    </row>
    <row r="30" spans="1:50" ht="30.75" hidden="1" customHeight="1" x14ac:dyDescent="0.2">
      <c r="A30" s="96" t="s">
        <v>54</v>
      </c>
      <c r="B30" s="97">
        <v>0</v>
      </c>
      <c r="C30" s="98">
        <v>0</v>
      </c>
      <c r="D30" s="98" t="s">
        <v>55</v>
      </c>
      <c r="E30" s="99">
        <f t="shared" si="7"/>
        <v>0</v>
      </c>
      <c r="F30" s="97">
        <v>0</v>
      </c>
      <c r="G30" s="98">
        <v>0</v>
      </c>
      <c r="H30" s="98" t="s">
        <v>55</v>
      </c>
      <c r="I30" s="99" t="s">
        <v>55</v>
      </c>
      <c r="J30" s="100">
        <v>102.65125</v>
      </c>
      <c r="K30" s="98">
        <v>102.65125</v>
      </c>
      <c r="L30" s="98">
        <f t="shared" si="10"/>
        <v>100</v>
      </c>
      <c r="M30" s="101">
        <f t="shared" si="11"/>
        <v>2.8206323233804408E-2</v>
      </c>
      <c r="N30" s="102">
        <f t="shared" si="12"/>
        <v>102.65125</v>
      </c>
      <c r="O30" s="102">
        <f t="shared" si="13"/>
        <v>102.65125</v>
      </c>
      <c r="P30" s="103" t="s">
        <v>55</v>
      </c>
      <c r="Q30" s="104" t="s">
        <v>55</v>
      </c>
      <c r="R30" s="97">
        <v>0</v>
      </c>
      <c r="S30" s="105">
        <v>0</v>
      </c>
      <c r="T30" s="106">
        <v>0</v>
      </c>
      <c r="U30" s="100">
        <v>0</v>
      </c>
      <c r="V30" s="100">
        <v>0</v>
      </c>
      <c r="W30" s="98">
        <v>0</v>
      </c>
      <c r="X30" s="273" t="e">
        <f t="shared" si="15"/>
        <v>#DIV/0!</v>
      </c>
      <c r="Y30" s="107">
        <f t="shared" si="16"/>
        <v>0</v>
      </c>
      <c r="Z30" s="100">
        <f t="shared" si="1"/>
        <v>0</v>
      </c>
      <c r="AA30" s="98">
        <f t="shared" si="2"/>
        <v>-102.65125</v>
      </c>
      <c r="AB30" s="103"/>
      <c r="AC30" s="104">
        <f t="shared" si="4"/>
        <v>0</v>
      </c>
      <c r="AD30" s="100">
        <v>0</v>
      </c>
      <c r="AE30" s="105">
        <v>0</v>
      </c>
      <c r="AF30" s="106">
        <v>0</v>
      </c>
      <c r="AG30" s="108" t="e">
        <f t="shared" si="17"/>
        <v>#DIV/0!</v>
      </c>
      <c r="AH30" s="100">
        <v>0</v>
      </c>
      <c r="AI30" s="108" t="e">
        <f t="shared" si="18"/>
        <v>#DIV/0!</v>
      </c>
      <c r="AJ30" s="100"/>
      <c r="AK30" s="108" t="e">
        <f t="shared" si="23"/>
        <v>#DIV/0!</v>
      </c>
      <c r="AL30" s="98"/>
      <c r="AM30" s="109" t="e">
        <f t="shared" si="24"/>
        <v>#DIV/0!</v>
      </c>
      <c r="AN30" s="110">
        <f t="shared" si="19"/>
        <v>0</v>
      </c>
      <c r="AO30" s="97">
        <f t="shared" si="25"/>
        <v>0</v>
      </c>
      <c r="AP30" s="111">
        <f t="shared" si="20"/>
        <v>0</v>
      </c>
      <c r="AQ30" s="111">
        <f t="shared" si="5"/>
        <v>0</v>
      </c>
      <c r="AR30" s="111"/>
      <c r="AS30" s="111"/>
      <c r="AT30" s="112" t="e">
        <f t="shared" si="26"/>
        <v>#DIV/0!</v>
      </c>
      <c r="AU30" s="113" t="e">
        <f t="shared" si="21"/>
        <v>#DIV/0!</v>
      </c>
      <c r="AV30" s="114"/>
      <c r="AW30" s="114"/>
      <c r="AX30" s="104" t="e">
        <f t="shared" si="6"/>
        <v>#DIV/0!</v>
      </c>
    </row>
    <row r="31" spans="1:50" ht="20.25" customHeight="1" x14ac:dyDescent="0.2">
      <c r="A31" s="96" t="s">
        <v>56</v>
      </c>
      <c r="B31" s="97">
        <v>0</v>
      </c>
      <c r="C31" s="98">
        <v>0</v>
      </c>
      <c r="D31" s="98" t="s">
        <v>55</v>
      </c>
      <c r="E31" s="99">
        <f t="shared" si="7"/>
        <v>0</v>
      </c>
      <c r="F31" s="97">
        <v>500</v>
      </c>
      <c r="G31" s="98">
        <v>500</v>
      </c>
      <c r="H31" s="98">
        <f t="shared" si="8"/>
        <v>100</v>
      </c>
      <c r="I31" s="99">
        <f t="shared" si="9"/>
        <v>0.14795263148550361</v>
      </c>
      <c r="J31" s="100">
        <v>500</v>
      </c>
      <c r="K31" s="98">
        <v>500</v>
      </c>
      <c r="L31" s="98">
        <f t="shared" si="10"/>
        <v>100</v>
      </c>
      <c r="M31" s="101">
        <f t="shared" si="11"/>
        <v>0.13738908797410848</v>
      </c>
      <c r="N31" s="102">
        <f t="shared" si="12"/>
        <v>500</v>
      </c>
      <c r="O31" s="102">
        <f t="shared" si="13"/>
        <v>0</v>
      </c>
      <c r="P31" s="103" t="s">
        <v>55</v>
      </c>
      <c r="Q31" s="104">
        <f t="shared" si="14"/>
        <v>1</v>
      </c>
      <c r="R31" s="97">
        <v>15</v>
      </c>
      <c r="S31" s="105">
        <v>0</v>
      </c>
      <c r="T31" s="106">
        <v>15</v>
      </c>
      <c r="U31" s="100">
        <v>15</v>
      </c>
      <c r="V31" s="100">
        <v>15</v>
      </c>
      <c r="W31" s="98">
        <v>15</v>
      </c>
      <c r="X31" s="273">
        <f t="shared" si="15"/>
        <v>1</v>
      </c>
      <c r="Y31" s="107">
        <f t="shared" si="16"/>
        <v>6.8053424822862307E-3</v>
      </c>
      <c r="Z31" s="100">
        <f t="shared" si="1"/>
        <v>-485</v>
      </c>
      <c r="AA31" s="98">
        <f t="shared" si="2"/>
        <v>-485</v>
      </c>
      <c r="AB31" s="103">
        <f>W31/G31</f>
        <v>0.03</v>
      </c>
      <c r="AC31" s="104">
        <f t="shared" si="4"/>
        <v>0.03</v>
      </c>
      <c r="AD31" s="100">
        <v>500</v>
      </c>
      <c r="AE31" s="105">
        <v>500</v>
      </c>
      <c r="AF31" s="106">
        <v>500</v>
      </c>
      <c r="AG31" s="108">
        <f t="shared" si="17"/>
        <v>1</v>
      </c>
      <c r="AH31" s="100">
        <v>500</v>
      </c>
      <c r="AI31" s="108">
        <f t="shared" si="18"/>
        <v>1</v>
      </c>
      <c r="AJ31" s="100">
        <v>500</v>
      </c>
      <c r="AK31" s="108">
        <f t="shared" si="23"/>
        <v>1</v>
      </c>
      <c r="AL31" s="98"/>
      <c r="AM31" s="109">
        <f t="shared" si="24"/>
        <v>1</v>
      </c>
      <c r="AN31" s="110">
        <f t="shared" si="19"/>
        <v>0.22484739213338428</v>
      </c>
      <c r="AO31" s="97">
        <f t="shared" si="25"/>
        <v>500</v>
      </c>
      <c r="AP31" s="111">
        <f t="shared" si="20"/>
        <v>485</v>
      </c>
      <c r="AQ31" s="111">
        <f t="shared" si="5"/>
        <v>485</v>
      </c>
      <c r="AR31" s="111"/>
      <c r="AS31" s="111"/>
      <c r="AT31" s="112" t="e">
        <f t="shared" si="26"/>
        <v>#DIV/0!</v>
      </c>
      <c r="AU31" s="113">
        <f t="shared" si="21"/>
        <v>33.333333333333336</v>
      </c>
      <c r="AV31" s="114"/>
      <c r="AW31" s="114"/>
      <c r="AX31" s="104">
        <f t="shared" si="6"/>
        <v>0</v>
      </c>
    </row>
    <row r="32" spans="1:50" ht="27.75" customHeight="1" thickBot="1" x14ac:dyDescent="0.25">
      <c r="A32" s="187" t="s">
        <v>57</v>
      </c>
      <c r="B32" s="188">
        <v>-3256.2225100000001</v>
      </c>
      <c r="C32" s="189">
        <v>-3256.2225100000001</v>
      </c>
      <c r="D32" s="189">
        <f t="shared" si="27"/>
        <v>100</v>
      </c>
      <c r="E32" s="190">
        <f t="shared" si="7"/>
        <v>-0.97277332285741602</v>
      </c>
      <c r="F32" s="188">
        <v>-2633.6018800000002</v>
      </c>
      <c r="G32" s="189">
        <v>-2633.6018800000002</v>
      </c>
      <c r="H32" s="189">
        <f t="shared" si="8"/>
        <v>100</v>
      </c>
      <c r="I32" s="190">
        <f t="shared" si="9"/>
        <v>-0.77929665686233895</v>
      </c>
      <c r="J32" s="191">
        <v>-884.08920000000001</v>
      </c>
      <c r="K32" s="189">
        <v>-884.08920000000001</v>
      </c>
      <c r="L32" s="189">
        <f t="shared" si="10"/>
        <v>100</v>
      </c>
      <c r="M32" s="192">
        <f t="shared" si="11"/>
        <v>-0.24292841775151838</v>
      </c>
      <c r="N32" s="193">
        <f t="shared" si="12"/>
        <v>2372.1333100000002</v>
      </c>
      <c r="O32" s="193">
        <f t="shared" si="13"/>
        <v>1749.5126800000003</v>
      </c>
      <c r="P32" s="194">
        <f t="shared" si="22"/>
        <v>0.27150761266618723</v>
      </c>
      <c r="Q32" s="195">
        <f t="shared" si="14"/>
        <v>0.33569584177240941</v>
      </c>
      <c r="R32" s="188">
        <v>-582.88595999999995</v>
      </c>
      <c r="S32" s="196">
        <v>-582.88595999999995</v>
      </c>
      <c r="T32" s="197">
        <v>-582.88595999999995</v>
      </c>
      <c r="U32" s="191">
        <v>-582.88595999999995</v>
      </c>
      <c r="V32" s="191">
        <v>-582.88595999999995</v>
      </c>
      <c r="W32" s="189">
        <v>-612.44596000000001</v>
      </c>
      <c r="X32" s="278">
        <f t="shared" si="15"/>
        <v>1</v>
      </c>
      <c r="Y32" s="198">
        <f t="shared" si="16"/>
        <v>-0.26444923906107948</v>
      </c>
      <c r="Z32" s="191">
        <f t="shared" si="1"/>
        <v>2021.1559200000002</v>
      </c>
      <c r="AA32" s="189">
        <f t="shared" si="2"/>
        <v>271.64323999999999</v>
      </c>
      <c r="AB32" s="194">
        <f>W32/G32</f>
        <v>0.23255069972838871</v>
      </c>
      <c r="AC32" s="195">
        <f t="shared" si="4"/>
        <v>0.69274227080253892</v>
      </c>
      <c r="AD32" s="191">
        <f>-0.01075</f>
        <v>-1.0749999999999999E-2</v>
      </c>
      <c r="AE32" s="196">
        <v>-87.431730000000002</v>
      </c>
      <c r="AF32" s="197">
        <v>96.991979999999998</v>
      </c>
      <c r="AG32" s="199">
        <f t="shared" si="17"/>
        <v>-9022.5097674418612</v>
      </c>
      <c r="AH32" s="191">
        <v>-1.0749999999999999E-2</v>
      </c>
      <c r="AI32" s="199">
        <f t="shared" si="18"/>
        <v>1</v>
      </c>
      <c r="AJ32" s="191">
        <v>-219.85854</v>
      </c>
      <c r="AK32" s="199">
        <f t="shared" si="23"/>
        <v>20451.957209302327</v>
      </c>
      <c r="AL32" s="189"/>
      <c r="AM32" s="200">
        <f>AF32/AD32</f>
        <v>-9022.5097674418612</v>
      </c>
      <c r="AN32" s="201">
        <f t="shared" si="19"/>
        <v>-9.886923871450673E-2</v>
      </c>
      <c r="AO32" s="188">
        <f t="shared" si="25"/>
        <v>495.45422999999994</v>
      </c>
      <c r="AP32" s="202">
        <f t="shared" si="20"/>
        <v>363.02741999999995</v>
      </c>
      <c r="AQ32" s="202">
        <f t="shared" si="5"/>
        <v>582.87520999999992</v>
      </c>
      <c r="AR32" s="202"/>
      <c r="AS32" s="202"/>
      <c r="AT32" s="203">
        <f t="shared" si="26"/>
        <v>0.14999800303990854</v>
      </c>
      <c r="AU32" s="204">
        <f t="shared" si="21"/>
        <v>0.37718963071266981</v>
      </c>
      <c r="AV32" s="205"/>
      <c r="AW32" s="205"/>
      <c r="AX32" s="195">
        <f t="shared" si="6"/>
        <v>0</v>
      </c>
    </row>
    <row r="33" spans="1:50" ht="23.25" customHeight="1" thickBot="1" x14ac:dyDescent="0.25">
      <c r="A33" s="149" t="s">
        <v>58</v>
      </c>
      <c r="B33" s="150">
        <v>230138</v>
      </c>
      <c r="C33" s="151">
        <v>224531</v>
      </c>
      <c r="D33" s="151">
        <f t="shared" si="27"/>
        <v>97.563635731604521</v>
      </c>
      <c r="E33" s="152">
        <f t="shared" si="7"/>
        <v>67.07703981645237</v>
      </c>
      <c r="F33" s="150">
        <f>F26+F27+F28+F29+F30+F31+F32</f>
        <v>228652.06063999998</v>
      </c>
      <c r="G33" s="151">
        <f>G26+G27+G28+G29+G30+G31+G32</f>
        <v>219682.95693000001</v>
      </c>
      <c r="H33" s="151">
        <f t="shared" si="8"/>
        <v>96.077400883729041</v>
      </c>
      <c r="I33" s="152">
        <f t="shared" si="9"/>
        <v>65.005343140620113</v>
      </c>
      <c r="J33" s="153">
        <f>J26+J27+J28+J29+J30+J31+J32</f>
        <v>234428.22414000001</v>
      </c>
      <c r="K33" s="151">
        <f>K26+K27+K28+K29+K30+K31+K32</f>
        <v>230253.1826</v>
      </c>
      <c r="L33" s="151">
        <f t="shared" si="10"/>
        <v>98.219053377503442</v>
      </c>
      <c r="M33" s="154">
        <f t="shared" si="11"/>
        <v>63.268549521099729</v>
      </c>
      <c r="N33" s="155">
        <f t="shared" si="12"/>
        <v>5722.1826000000001</v>
      </c>
      <c r="O33" s="155">
        <f t="shared" si="13"/>
        <v>10570.225669999985</v>
      </c>
      <c r="P33" s="156">
        <f t="shared" si="22"/>
        <v>1.0254850448267723</v>
      </c>
      <c r="Q33" s="157">
        <f t="shared" si="14"/>
        <v>1.0481158202607774</v>
      </c>
      <c r="R33" s="150">
        <f t="shared" ref="R33:W33" si="30">R26+R27+R28+R29+R30+R31+R32</f>
        <v>194640.96403999999</v>
      </c>
      <c r="S33" s="158">
        <f t="shared" si="30"/>
        <v>38639.187819999999</v>
      </c>
      <c r="T33" s="159">
        <f t="shared" si="30"/>
        <v>73808.313370000003</v>
      </c>
      <c r="U33" s="153">
        <f t="shared" si="30"/>
        <v>101004.18948999999</v>
      </c>
      <c r="V33" s="153">
        <f t="shared" si="30"/>
        <v>136883.45929999999</v>
      </c>
      <c r="W33" s="151">
        <f t="shared" si="30"/>
        <v>192463.93403999996</v>
      </c>
      <c r="X33" s="276">
        <f t="shared" si="15"/>
        <v>0.70326130974089063</v>
      </c>
      <c r="Y33" s="160">
        <f t="shared" si="16"/>
        <v>62.102588046439209</v>
      </c>
      <c r="Z33" s="153">
        <f t="shared" si="1"/>
        <v>-27219.022890000051</v>
      </c>
      <c r="AA33" s="151">
        <f t="shared" si="2"/>
        <v>-37789.248560000036</v>
      </c>
      <c r="AB33" s="156">
        <f>W33/G33</f>
        <v>0.87609861379154164</v>
      </c>
      <c r="AC33" s="157">
        <f t="shared" si="4"/>
        <v>0.83587958206142066</v>
      </c>
      <c r="AD33" s="153">
        <f>AD26+AD27+AD28+AD29+AD30+AD31+AD32</f>
        <v>204257.60225</v>
      </c>
      <c r="AE33" s="158">
        <f>AE26+AE27+AE28+AE29+AE30+AE31+AE32</f>
        <v>42819.744830000003</v>
      </c>
      <c r="AF33" s="159">
        <f>AF26+AF27+AF28+AF29+AF30+AF31+AF32</f>
        <v>81874.27509000001</v>
      </c>
      <c r="AG33" s="161">
        <f t="shared" si="17"/>
        <v>0.40083832468468139</v>
      </c>
      <c r="AH33" s="153">
        <f>AH26+AH27+AH28+AH29+AH30+AH31+AH32</f>
        <v>106529.11764</v>
      </c>
      <c r="AI33" s="161">
        <f t="shared" si="18"/>
        <v>0.52154297547081874</v>
      </c>
      <c r="AJ33" s="153">
        <f>AJ26+AJ27+AJ28+AJ29+AJ30+AJ31+AJ32</f>
        <v>148028.35556</v>
      </c>
      <c r="AK33" s="161">
        <f t="shared" si="23"/>
        <v>0.72471405680568735</v>
      </c>
      <c r="AL33" s="151">
        <f>AL26+AL27+AL28+AL29+AL30+AL31+AL32</f>
        <v>0</v>
      </c>
      <c r="AM33" s="162">
        <f t="shared" si="24"/>
        <v>0.40083832468468139</v>
      </c>
      <c r="AN33" s="163">
        <f t="shared" si="19"/>
        <v>66.567579418918726</v>
      </c>
      <c r="AO33" s="150">
        <f t="shared" si="25"/>
        <v>4180.5570100000041</v>
      </c>
      <c r="AP33" s="164">
        <f t="shared" si="20"/>
        <v>11144.896260000009</v>
      </c>
      <c r="AQ33" s="164">
        <f t="shared" si="5"/>
        <v>5524.928150000007</v>
      </c>
      <c r="AR33" s="164"/>
      <c r="AS33" s="164"/>
      <c r="AT33" s="165">
        <f t="shared" si="26"/>
        <v>1.1081947433645618</v>
      </c>
      <c r="AU33" s="166">
        <f t="shared" si="21"/>
        <v>1.0814188676776084</v>
      </c>
      <c r="AV33" s="167"/>
      <c r="AW33" s="167"/>
      <c r="AX33" s="157">
        <f t="shared" si="6"/>
        <v>0</v>
      </c>
    </row>
    <row r="34" spans="1:50" ht="15" customHeight="1" thickBot="1" x14ac:dyDescent="0.25">
      <c r="A34" s="237" t="s">
        <v>59</v>
      </c>
      <c r="B34" s="235">
        <f>B25+B33</f>
        <v>338876</v>
      </c>
      <c r="C34" s="216">
        <f>C25+C33</f>
        <v>334736</v>
      </c>
      <c r="D34" s="216">
        <f t="shared" si="27"/>
        <v>98.778314191621718</v>
      </c>
      <c r="E34" s="236">
        <f t="shared" si="7"/>
        <v>100</v>
      </c>
      <c r="F34" s="235">
        <f>F25+F33</f>
        <v>346728.06063999998</v>
      </c>
      <c r="G34" s="216">
        <v>337946</v>
      </c>
      <c r="H34" s="216">
        <f t="shared" si="8"/>
        <v>97.467161837495979</v>
      </c>
      <c r="I34" s="236">
        <f t="shared" si="9"/>
        <v>100</v>
      </c>
      <c r="J34" s="231">
        <f>J25+J33</f>
        <v>374557.08574000001</v>
      </c>
      <c r="K34" s="216">
        <f>K25+K33</f>
        <v>363929.92148999998</v>
      </c>
      <c r="L34" s="216">
        <f t="shared" si="10"/>
        <v>97.162738430377232</v>
      </c>
      <c r="M34" s="232">
        <f t="shared" si="11"/>
        <v>100</v>
      </c>
      <c r="N34" s="233">
        <f t="shared" si="12"/>
        <v>29193.921489999979</v>
      </c>
      <c r="O34" s="233">
        <f t="shared" si="13"/>
        <v>25983.921489999979</v>
      </c>
      <c r="P34" s="230">
        <f>K34/C34</f>
        <v>1.0872147647399741</v>
      </c>
      <c r="Q34" s="208">
        <f t="shared" si="14"/>
        <v>1.0768877912151644</v>
      </c>
      <c r="R34" s="235">
        <f t="shared" ref="R34:W34" si="31">R25+R33</f>
        <v>321833.36404000001</v>
      </c>
      <c r="S34" s="221">
        <f t="shared" si="31"/>
        <v>64407.585049999994</v>
      </c>
      <c r="T34" s="223">
        <f t="shared" si="31"/>
        <v>119756.45612</v>
      </c>
      <c r="U34" s="225">
        <f t="shared" si="31"/>
        <v>157915.10107999999</v>
      </c>
      <c r="V34" s="225">
        <f t="shared" si="31"/>
        <v>220415.06417999999</v>
      </c>
      <c r="W34" s="216">
        <f t="shared" si="31"/>
        <v>307431.85403999995</v>
      </c>
      <c r="X34" s="279">
        <f t="shared" si="15"/>
        <v>0.68487325680939981</v>
      </c>
      <c r="Y34" s="227">
        <f t="shared" ref="Y34:Y35" si="32">W34/W$34*100</f>
        <v>100</v>
      </c>
      <c r="Z34" s="228">
        <f t="shared" si="1"/>
        <v>-30514.145960000053</v>
      </c>
      <c r="AA34" s="225">
        <f t="shared" si="2"/>
        <v>-56498.067450000031</v>
      </c>
      <c r="AB34" s="230">
        <f>W34/G34</f>
        <v>0.90970703615370485</v>
      </c>
      <c r="AC34" s="208">
        <f t="shared" si="4"/>
        <v>0.84475564081489662</v>
      </c>
      <c r="AD34" s="231">
        <f>AD25+AD33</f>
        <v>320358.63925000001</v>
      </c>
      <c r="AE34" s="221">
        <f>AE25+AE33</f>
        <v>66611.538110000009</v>
      </c>
      <c r="AF34" s="223">
        <f>AF25+AF33</f>
        <v>124049.76360000001</v>
      </c>
      <c r="AG34" s="214">
        <f t="shared" si="17"/>
        <v>0.38722153362374168</v>
      </c>
      <c r="AH34" s="225">
        <f>AH25+AH33</f>
        <v>157733.86882999999</v>
      </c>
      <c r="AI34" s="214">
        <f t="shared" si="18"/>
        <v>0.49236652146879784</v>
      </c>
      <c r="AJ34" s="225">
        <f>AJ25+AJ33</f>
        <v>222373.04833999998</v>
      </c>
      <c r="AK34" s="214">
        <f>AJ34/AD34</f>
        <v>0.69413782272456692</v>
      </c>
      <c r="AL34" s="216">
        <f>AL25+AL33</f>
        <v>0</v>
      </c>
      <c r="AM34" s="217">
        <f t="shared" si="24"/>
        <v>0.38722153362374168</v>
      </c>
      <c r="AN34" s="218">
        <f t="shared" ref="AN34:AN35" si="33">AF34/AF$34*100</f>
        <v>100</v>
      </c>
      <c r="AO34" s="219">
        <f t="shared" si="25"/>
        <v>2203.9530600000144</v>
      </c>
      <c r="AP34" s="209">
        <f t="shared" si="20"/>
        <v>1957.9841599999927</v>
      </c>
      <c r="AQ34" s="209">
        <f t="shared" si="5"/>
        <v>-181.23225000000093</v>
      </c>
      <c r="AR34" s="209"/>
      <c r="AS34" s="209"/>
      <c r="AT34" s="211">
        <f t="shared" si="26"/>
        <v>1.0342188432975568</v>
      </c>
      <c r="AU34" s="213">
        <f t="shared" si="21"/>
        <v>1.0088831685224611</v>
      </c>
      <c r="AV34" s="206"/>
      <c r="AW34" s="206"/>
      <c r="AX34" s="208">
        <f t="shared" si="6"/>
        <v>0</v>
      </c>
    </row>
    <row r="35" spans="1:50" ht="13.5" customHeight="1" thickBot="1" x14ac:dyDescent="0.25">
      <c r="A35" s="237"/>
      <c r="B35" s="235"/>
      <c r="C35" s="216"/>
      <c r="D35" s="216"/>
      <c r="E35" s="236">
        <f t="shared" si="7"/>
        <v>0</v>
      </c>
      <c r="F35" s="235"/>
      <c r="G35" s="216"/>
      <c r="H35" s="216"/>
      <c r="I35" s="236"/>
      <c r="J35" s="231"/>
      <c r="K35" s="216"/>
      <c r="L35" s="216" t="e">
        <f t="shared" si="10"/>
        <v>#DIV/0!</v>
      </c>
      <c r="M35" s="232">
        <f t="shared" si="11"/>
        <v>0</v>
      </c>
      <c r="N35" s="234">
        <f t="shared" si="12"/>
        <v>0</v>
      </c>
      <c r="O35" s="234">
        <f t="shared" si="13"/>
        <v>0</v>
      </c>
      <c r="P35" s="230"/>
      <c r="Q35" s="208" t="e">
        <f t="shared" si="14"/>
        <v>#DIV/0!</v>
      </c>
      <c r="R35" s="235"/>
      <c r="S35" s="222"/>
      <c r="T35" s="224"/>
      <c r="U35" s="226"/>
      <c r="V35" s="226"/>
      <c r="W35" s="216"/>
      <c r="X35" s="279" t="e">
        <f t="shared" si="15"/>
        <v>#DIV/0!</v>
      </c>
      <c r="Y35" s="227">
        <f t="shared" si="32"/>
        <v>0</v>
      </c>
      <c r="Z35" s="229">
        <f t="shared" si="1"/>
        <v>0</v>
      </c>
      <c r="AA35" s="226">
        <f t="shared" si="2"/>
        <v>0</v>
      </c>
      <c r="AB35" s="230" t="e">
        <f>W35/G35</f>
        <v>#DIV/0!</v>
      </c>
      <c r="AC35" s="208" t="e">
        <f t="shared" si="4"/>
        <v>#DIV/0!</v>
      </c>
      <c r="AD35" s="231"/>
      <c r="AE35" s="222"/>
      <c r="AF35" s="224"/>
      <c r="AG35" s="215"/>
      <c r="AH35" s="226"/>
      <c r="AI35" s="215" t="e">
        <f t="shared" si="18"/>
        <v>#DIV/0!</v>
      </c>
      <c r="AJ35" s="226"/>
      <c r="AK35" s="215" t="e">
        <f t="shared" si="23"/>
        <v>#DIV/0!</v>
      </c>
      <c r="AL35" s="216"/>
      <c r="AM35" s="217" t="e">
        <f t="shared" si="24"/>
        <v>#DIV/0!</v>
      </c>
      <c r="AN35" s="218">
        <f t="shared" si="33"/>
        <v>0</v>
      </c>
      <c r="AO35" s="220"/>
      <c r="AP35" s="210">
        <f t="shared" si="20"/>
        <v>0</v>
      </c>
      <c r="AQ35" s="210"/>
      <c r="AR35" s="210"/>
      <c r="AS35" s="210"/>
      <c r="AT35" s="212"/>
      <c r="AU35" s="213" t="e">
        <f t="shared" si="21"/>
        <v>#DIV/0!</v>
      </c>
      <c r="AV35" s="207"/>
      <c r="AW35" s="207"/>
      <c r="AX35" s="208" t="e">
        <f t="shared" si="6"/>
        <v>#DIV/0!</v>
      </c>
    </row>
  </sheetData>
  <mergeCells count="86">
    <mergeCell ref="R5:AC5"/>
    <mergeCell ref="AD5:AX5"/>
    <mergeCell ref="B6:B7"/>
    <mergeCell ref="C6:C7"/>
    <mergeCell ref="D6:D7"/>
    <mergeCell ref="E6:E7"/>
    <mergeCell ref="K6:K7"/>
    <mergeCell ref="A5:A7"/>
    <mergeCell ref="B5:E5"/>
    <mergeCell ref="F5:I5"/>
    <mergeCell ref="J5:Q5"/>
    <mergeCell ref="F6:F7"/>
    <mergeCell ref="G6:G7"/>
    <mergeCell ref="H6:H7"/>
    <mergeCell ref="I6:I7"/>
    <mergeCell ref="J6:J7"/>
    <mergeCell ref="AP6:AU6"/>
    <mergeCell ref="AG7:AG8"/>
    <mergeCell ref="AI7:AI8"/>
    <mergeCell ref="AK7:AK8"/>
    <mergeCell ref="L6:L7"/>
    <mergeCell ref="M6:M7"/>
    <mergeCell ref="N6:O6"/>
    <mergeCell ref="P6:Q6"/>
    <mergeCell ref="R6:R7"/>
    <mergeCell ref="S6:Y6"/>
    <mergeCell ref="Y23:Y24"/>
    <mergeCell ref="AN23:AN24"/>
    <mergeCell ref="Z6:AA6"/>
    <mergeCell ref="AB6:AC6"/>
    <mergeCell ref="AD6:AD7"/>
    <mergeCell ref="AE6:AN6"/>
    <mergeCell ref="F34:F35"/>
    <mergeCell ref="A23:A24"/>
    <mergeCell ref="F23:F24"/>
    <mergeCell ref="G23:G24"/>
    <mergeCell ref="M23:M24"/>
    <mergeCell ref="A34:A35"/>
    <mergeCell ref="B34:B35"/>
    <mergeCell ref="C34:C35"/>
    <mergeCell ref="D34:D35"/>
    <mergeCell ref="E34:E35"/>
    <mergeCell ref="R34:R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AD34:AD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P34:AP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W34:AW35"/>
    <mergeCell ref="AX34:AX35"/>
    <mergeCell ref="AQ34:AQ35"/>
    <mergeCell ref="AR34:AR35"/>
    <mergeCell ref="AS34:AS35"/>
    <mergeCell ref="AT34:AT35"/>
    <mergeCell ref="AU34:AU35"/>
    <mergeCell ref="AV34:AV35"/>
  </mergeCells>
  <pageMargins left="0.74803149606299213" right="0.15748031496062992" top="0.19685039370078741" bottom="0.19685039370078741" header="0" footer="0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</vt:lpstr>
      <vt:lpstr>'9 месяцев'!Заголовки_для_печати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2017-10-11T07:05:24Z</cp:lastPrinted>
  <dcterms:created xsi:type="dcterms:W3CDTF">2017-08-10T07:31:32Z</dcterms:created>
  <dcterms:modified xsi:type="dcterms:W3CDTF">2017-10-11T07:08:33Z</dcterms:modified>
</cp:coreProperties>
</file>