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Распределение шт. числ.исходные" sheetId="1" state="visible" r:id="rId2"/>
    <sheet name="Заработная плата" sheetId="2" state="visible" r:id="rId3"/>
    <sheet name="Материальные затраты и ДИ( приобретение) " sheetId="3" state="visible" r:id="rId4"/>
    <sheet name="Иные затраты" sheetId="4" state="visible" r:id="rId5"/>
    <sheet name="Оплата КУ" sheetId="5" state="visible" r:id="rId6"/>
    <sheet name="Содержание объектов недв.имущ.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Прочие общехозяйственные нужды" sheetId="9" state="visible" r:id="rId10"/>
    <sheet name=" БН и Расчет коэф." sheetId="10" state="visible" r:id="rId11"/>
    <sheet name="БН" sheetId="11" state="visible" r:id="rId12"/>
  </sheets>
  <definedNames>
    <definedName function="false" hidden="false" localSheetId="9" name="_xlnm.Print_Area" vbProcedure="false">' БН и Расчет коэф.'!$A$1:$K$16</definedName>
    <definedName function="false" hidden="false" localSheetId="10" name="_xlnm.Print_Area" vbProcedure="false">БН!$A$1:$M$20</definedName>
    <definedName function="false" hidden="false" localSheetId="7" name="_xlnm.Print_Area" vbProcedure="false">'Зп не связ. с оказ.услуги '!$A$1:$H$41</definedName>
    <definedName function="false" hidden="false" localSheetId="2" name="_xlnm.Print_Area" vbProcedure="false">'Материальные затраты и ДИ( приобретение) '!$A$1:$G$9</definedName>
    <definedName function="false" hidden="false" localSheetId="4" name="_xlnm.Print_Area" vbProcedure="false">'Оплата КУ'!$A$1:$J$30</definedName>
    <definedName function="false" hidden="false" localSheetId="9" name="_xlnm.Print_Area" vbProcedure="false">' БН и Расчет коэф.'!$A$1:$K$17</definedName>
    <definedName function="false" hidden="false" localSheetId="9" name="_xlnm.Print_Area_0_0" vbProcedure="false">' БН и Расчет коэф.'!$A$3:$M$25</definedName>
    <definedName function="false" hidden="false" localSheetId="10" name="_xlnm.Print_Area" vbProcedure="false">БН!$A$1:$P$17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<sst xmlns="http://schemas.openxmlformats.org/spreadsheetml/2006/main" count="268" uniqueCount="121">
  <si>
    <t xml:space="preserve">ИСХОДНЫЕ ДАННЫЕ</t>
  </si>
  <si>
    <t xml:space="preserve">УЧРЕЖДЕНИЕ: Муниципальное бюджетное учреждение дополнительного образования «Детская школа искусств»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</si>
  <si>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изобразительного искусства «Живопись» 8333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</si>
  <si>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2</t>
    </r>
    <r>
      <rPr>
        <sz val="12"/>
        <color rgb="FF000000"/>
        <rFont val="Times New Roman"/>
        <family val="1"/>
        <charset val="204"/>
      </rPr>
      <t xml:space="preserve">: Дополнительная общеразвивающая программа для художественного отделения 8568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</si>
  <si>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 Дополнительная предпрофессиональная общеобразовательная программа в области музыкального искусства «Фортепиано» 8844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</si>
  <si>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4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музыкального искусства «Народные инструменты»1452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</si>
  <si>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5</t>
    </r>
    <r>
      <rPr>
        <sz val="12"/>
        <color rgb="FF000000"/>
        <rFont val="Times New Roman"/>
        <family val="1"/>
        <charset val="204"/>
      </rPr>
      <t xml:space="preserve">: Дополнительная общеразвивающая программа по классу специальное фортепиано, академическое пение 2975 чел/час</t>
    </r>
  </si>
  <si>
    <r>
      <rPr>
        <b val="true"/>
        <sz val="11"/>
        <color rgb="FF000000"/>
        <rFont val="Times New Roman"/>
        <family val="1"/>
        <charset val="204"/>
      </rPr>
      <t xml:space="preserve">УСЛУГА 6</t>
    </r>
    <r>
      <rPr>
        <sz val="11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отделения ОМО 2822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</si>
  <si>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7 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вечернего отделения (срок обучения 5 лет) 432-чел/час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</si>
  <si>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8 :</t>
    </r>
    <r>
      <rPr>
        <sz val="12"/>
        <color rgb="FF000000"/>
        <rFont val="Times New Roman"/>
        <family val="1"/>
        <charset val="204"/>
      </rPr>
      <t xml:space="preserve"> Дополнительная общеразвивающая программа для вечернего отделения (срок обучения 3 года)-408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</si>
  <si>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9:</t>
    </r>
    <r>
      <rPr>
        <sz val="12"/>
        <color rgb="FF000000"/>
        <rFont val="Times New Roman"/>
        <family val="1"/>
        <charset val="204"/>
      </rPr>
      <t xml:space="preserve"> Дополнительная общеразвивающая программа в области хореографического искусства «Хореография»(срок обучения 6 лет) 3264 чел/час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</si>
  <si>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человеко/часы ,  объем 33798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</si>
  <si>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</si>
  <si>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</si>
  <si>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</si>
  <si>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</si>
  <si>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</si>
  <si>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Работники непосредственно, несвязанные с оказанием услуги  по шт. расписанию</t>
  </si>
  <si>
    <t xml:space="preserve">Преподаватель</t>
  </si>
  <si>
    <t xml:space="preserve">Директор</t>
  </si>
  <si>
    <t xml:space="preserve">Концертмейстер</t>
  </si>
  <si>
    <t xml:space="preserve">Заместитель директора</t>
  </si>
  <si>
    <t xml:space="preserve">Секретарь-машинистка</t>
  </si>
  <si>
    <t xml:space="preserve">Заведующий хозяйством</t>
  </si>
  <si>
    <t xml:space="preserve">Уборщик служебных помещений</t>
  </si>
  <si>
    <t xml:space="preserve">Сторож</t>
  </si>
  <si>
    <t xml:space="preserve">Вахтер</t>
  </si>
  <si>
    <t xml:space="preserve">Рабочий по обслуживанию здания</t>
  </si>
  <si>
    <t xml:space="preserve">Стимулирующие выплаты</t>
  </si>
  <si>
    <t xml:space="preserve">Материальная помощь</t>
  </si>
  <si>
    <t xml:space="preserve">ЗАТРАТЫ НА ОПЛАТУ ТРУДА С НАЧИСЛЕНИЯМИ, ВКЛЮЧАЯ СТРАХОВЫЕ ВЗНОСЫ  РАБОТНИКОВ, НЕПОСРЕДСТВЕННО СВЯЗАННЫХ С ОКАЗАНИЕМ УСЛУГИ</t>
  </si>
  <si>
    <t xml:space="preserve"> Показатель объема  муниципальной услуги  - 33798 чел./часы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</si>
  <si>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  в объеме 8200,1-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</si>
  <si>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</si>
  <si>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Годовой фонд с ЕСН</t>
  </si>
  <si>
    <t xml:space="preserve">Объем оказываемых услуг</t>
  </si>
  <si>
    <t xml:space="preserve">Норматив затрат на оказание 1 ед. услуги</t>
  </si>
  <si>
    <t xml:space="preserve">Нормативные затраты</t>
  </si>
  <si>
    <t xml:space="preserve">ИТОГО </t>
  </si>
  <si>
    <t xml:space="preserve">РАСЧЕТ ЗАТРАТ НА ПРИОБРЕТЕНИЕ МАТЕРИАЛЬНЫХ ЗАПАСОВ И ПРИОБРЕТЕНИЕ ДИ</t>
  </si>
  <si>
    <t xml:space="preserve">При планировании бюджетных ассигнований на 2020 год и плановый период 2021-2022 годы главным распорядителем подтверждены потребность на приобретение материальных ресурсов- 48,22 тыс. рублей  и  приобретение ДИ — 33 тыс. рублей (с учетом полезного использования).</t>
  </si>
  <si>
    <t xml:space="preserve">Наименование показателя</t>
  </si>
  <si>
    <t xml:space="preserve">Дополнительная предпрофессиональная общеобразовательная программа в области изобразительного искусства «Живопись» </t>
  </si>
  <si>
    <t xml:space="preserve">Дополнительная общеразвивающая программа для художественного отделения</t>
  </si>
  <si>
    <t xml:space="preserve">Дополнительная предпрофессиональная общеобразовательная программа в области музыкального искусства «Фортепиано» </t>
  </si>
  <si>
    <t xml:space="preserve">Дополнительная предпрофессиональная общеобразовательная программа в области музыкального искусства «Народные инструменты» </t>
  </si>
  <si>
    <t xml:space="preserve">Дополнительная общеразвивающая программа по классу специальное фортепиано, академическое пение</t>
  </si>
  <si>
    <t xml:space="preserve">Дополнительная общеразвивающая программа для отделения ОМО</t>
  </si>
  <si>
    <t xml:space="preserve">Дополнительная общеразвивающая программа для вечернего отделения (срок обучения 5 лет)</t>
  </si>
  <si>
    <t xml:space="preserve">Дополнительная общеразвивающая программа для вечернего отделения (срок обучения 3 года)</t>
  </si>
  <si>
    <t xml:space="preserve">Дополнительная общеразвивающая программа в области хореографического искусства «Хореография»(срок обучения 6 лет)</t>
  </si>
  <si>
    <t xml:space="preserve">Объем муниципальной услуги </t>
  </si>
  <si>
    <t xml:space="preserve">Затраты- всего (рублей)</t>
  </si>
  <si>
    <t xml:space="preserve">Норматив на единицу муниципальной услуги</t>
  </si>
  <si>
    <t xml:space="preserve">Затраты на услугу</t>
  </si>
  <si>
    <t xml:space="preserve">РАСЧЕТ ИНЫХ ЗАТРАТ</t>
  </si>
  <si>
    <t xml:space="preserve">При планировании бюджетных ассигнований на 2020 год и плановый период 2021-2022 годы главным распорядителем подтверждены потребность на осуществление иных выплат персоналу в объеме 101,9 тыс.рублей</t>
  </si>
  <si>
    <t xml:space="preserve">ЗАТРАТЫ НА КОМУНАЛЬНЫЕ УСЛУГИ</t>
  </si>
  <si>
    <t xml:space="preserve">Показатель объема  муниципальной услуги  - 33798 чел./часы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</si>
  <si>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комунальных услуг в объеме 497,48 тыс.рублей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</si>
  <si>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</si>
  <si>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</si>
  <si>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</si>
  <si>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 данного вида услуг в общем обЪеме услуг</t>
  </si>
  <si>
    <t xml:space="preserve">Нормативный объем</t>
  </si>
  <si>
    <t xml:space="preserve">Объем муниципальной услуги</t>
  </si>
  <si>
    <t xml:space="preserve">Норма ресурса на 1 единицу услуги</t>
  </si>
  <si>
    <t xml:space="preserve">Тариф (цена)</t>
  </si>
  <si>
    <t xml:space="preserve">Дополнительная предпрофессиональная общеобразовательная программа в области изобразительного искусства «Живопись»  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</si>
  <si>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</si>
  <si>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</si>
  <si>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</si>
  <si>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</si>
  <si>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 и водоотведение</t>
  </si>
  <si>
    <t xml:space="preserve">куб.м</t>
  </si>
  <si>
    <t xml:space="preserve"> Дополнительная предпрофессиональная общеобразовательная программа в области музыкального искусства «Фортепиано»</t>
  </si>
  <si>
    <t xml:space="preserve"> Дополнительная предпрофессиональная общеобразовательная программа в области музыкального искусства «Народные инструменты»</t>
  </si>
  <si>
    <t xml:space="preserve"> Дополнительная общеразвивающая программа по классу специальное фортепиано, академическое пение</t>
  </si>
  <si>
    <t xml:space="preserve">Дополнительная общеразвивающая программа для отделения ОМО </t>
  </si>
  <si>
    <t xml:space="preserve">Дополнительная общеразвивающая программа для вечернего отделения (срок обучения 3 года) </t>
  </si>
  <si>
    <t xml:space="preserve"> Дополнительная общеразвивающая программа в области хореографического искусства «Хореография»(срок обучения 6 лет)</t>
  </si>
  <si>
    <t xml:space="preserve">ЗАТРАТЫ НА СОДЕРЖАНИЕ ОБЪЕКТОВ НЕДВИЖИМОГО ИМУЩЕСТВА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</si>
  <si>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содержание имущества 39,5 тыс. рублей.</t>
  </si>
  <si>
    <t xml:space="preserve">ЗАТРАТЫ НА ОПЛАТУ УСЛУГ СВЯЗИ, ТРАНСПОРТНЫЕ РАСХОДЫ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</si>
  <si>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услуг связи -13,3 тыс. рублей, транспортные услуги 15,4 тыс. рублей</t>
  </si>
  <si>
    <t xml:space="preserve">Услуги связи</t>
  </si>
  <si>
    <t xml:space="preserve">Транспортные услуги</t>
  </si>
  <si>
    <t xml:space="preserve">ЗАТРАТЫ НА ОПЛАТУ ТРУДА РАБОТНИКОВ, КОТОРЫЕ НЕ ПРИНИМАЮТ НЕПОСРЕДСТВЕННОГО УЧАСТИЯ В ОКАЗАНИИ МУНИЦИПАЛЬНОЙ УСЛУГИ, ВКЛЮЧАЯ АУП, И НАЧИСЛЕНИЯ НА ВЫПЛАТЫ ПО ОПЛАТЕ ТРУДА, ВКЛЮЧАЯ СТРАХОВЫЕ ВЗНОСЫ 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</si>
  <si>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по ФОТу- с начислениЯми в объеме 3863,1 тыс. рублей</t>
  </si>
  <si>
    <t xml:space="preserve">Наименование показателя1</t>
  </si>
  <si>
    <t xml:space="preserve">        </t>
  </si>
  <si>
    <t xml:space="preserve">Расчет затрат на прочие общехозяйственные нужды</t>
  </si>
  <si>
    <t xml:space="preserve">При планировании бюджетных ассигнований на 2020 год и плановый период 2021-2022 годы главным распорядителем подтверждены потребность на оплату прочих услуг в объеме 309,3 тыс. рублей, уплата налогов 5,8 тыс. рублей</t>
  </si>
  <si>
    <t xml:space="preserve">Количесто получателей услуг (чел)</t>
  </si>
  <si>
    <t xml:space="preserve">Норматив на 1 го плучателя услуг</t>
  </si>
  <si>
    <t xml:space="preserve">Приложение 3</t>
  </si>
  <si>
    <t xml:space="preserve">к Постановлению Администрации Лахденпохского муниципального района №_____ от _____</t>
  </si>
  <si>
    <t xml:space="preserve">БАЗОВЫЙ НОРМАТИВ ЗАТРАТ</t>
  </si>
  <si>
    <t xml:space="preserve">МБОДО «Детская школа искусств»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</si>
  <si>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</si>
  <si>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</si>
  <si>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</si>
  <si>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</si>
  <si>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Всего V предоствляемых услуг</t>
  </si>
  <si>
    <t xml:space="preserve">∑ затрат на оказание услуги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</si>
  <si>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</si>
  <si>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</si>
  <si>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</si>
  <si>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</si>
  <si>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</si>
  <si>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УС</t>
  </si>
  <si>
    <t xml:space="preserve">ТУ</t>
  </si>
  <si>
    <t xml:space="preserve">ОТ2</t>
  </si>
  <si>
    <t xml:space="preserve">ПНЗ</t>
  </si>
  <si>
    <t xml:space="preserve">12=2+3+4+5+6+8+9+10+11</t>
  </si>
  <si>
    <t xml:space="preserve">14=12*13</t>
  </si>
  <si>
    <t xml:space="preserve">Дополнительная предпрофессиональная общеобразовательная программа в области изобразительного искусства «Живопись»</t>
  </si>
  <si>
    <t xml:space="preserve">Дополнительная общеразвивающая программа для художественного отделения </t>
  </si>
  <si>
    <t xml:space="preserve">Дополнительная общеразвивающая программа по классу специальное фортепиано, академическое пение </t>
  </si>
  <si>
    <t xml:space="preserve">Дополнительная общеразвивающая программа для вечернего отделения (срок обучения 5 лет) </t>
  </si>
  <si>
    <t xml:space="preserve">Коэффициент платной деятельности 13127137/(13127137+614200 (ПД 2018 г.)=0,95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</si>
</sst>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_-* #,##0.00_р_._-;\-* #,##0.00_р_._-;_-* \-??_р_._-;_-@_-"/>
    <numFmt numFmtId="167" formatCode="0.00000000"/>
    <numFmt numFmtId="168" formatCode="0"/>
    <numFmt numFmtId="169" formatCode="#,##0.00"/>
    <numFmt numFmtId="170" formatCode="#,##0"/>
  </numFmts>
  <fonts count="2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2" fillId="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6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7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3" fillId="0" borderId="6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6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F29" activeCellId="0" sqref="F29"/>
    </sheetView>
  </sheetViews>
  <sheetFormatPr defaultRowHeight="13.8" zeroHeight="false" outlineLevelRow="0" outlineLevelCol="0"/>
  <cols>
    <col collapsed="false" customWidth="true" hidden="false" outlineLevel="0" max="1" min="1" style="0" width="46.42"/>
    <col collapsed="false" customWidth="true" hidden="false" outlineLevel="0" max="3" min="2" style="0" width="8.71"/>
    <col collapsed="false" customWidth="true" hidden="false" outlineLevel="0" max="4" min="4" style="0" width="36.67"/>
    <col collapsed="false" customWidth="true" hidden="false" outlineLevel="0" max="5" min="5" style="0" width="12.22"/>
    <col collapsed="false" customWidth="true" hidden="false" outlineLevel="0" max="6" min="6" style="0" width="9.32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2"/>
      <c r="H1" s="2"/>
    </row>
    <row r="2" customFormat="false" ht="15" hidden="false" customHeight="false" outlineLevel="0" collapsed="false">
      <c r="A2" s="1" t="s">
        <v>1</v>
      </c>
      <c r="B2" s="3"/>
      <c r="C2" s="3"/>
      <c r="D2" s="3"/>
      <c r="E2" s="3"/>
      <c r="F2" s="3"/>
      <c r="G2" s="2"/>
      <c r="H2" s="2"/>
    </row>
    <row r="3" customFormat="false" ht="27" hidden="false" customHeight="true" outlineLevel="0" collapsed="false">
      <c r="A3" s="4" t="s">
        <v>2</v>
      </c>
      <c r="B3" s="4"/>
      <c r="C3" s="4"/>
      <c r="D3" s="4"/>
      <c r="E3" s="4"/>
      <c r="F3" s="5"/>
      <c r="G3" s="2"/>
      <c r="H3" s="2"/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5"/>
      <c r="G4" s="2"/>
      <c r="H4" s="2"/>
    </row>
    <row r="5" customFormat="false" ht="27" hidden="false" customHeight="true" outlineLevel="0" collapsed="false">
      <c r="A5" s="4" t="s">
        <v>4</v>
      </c>
      <c r="B5" s="4"/>
      <c r="C5" s="4"/>
      <c r="D5" s="4"/>
      <c r="E5" s="4"/>
      <c r="F5" s="5"/>
      <c r="G5" s="2"/>
      <c r="H5" s="2"/>
    </row>
    <row r="6" customFormat="false" ht="27" hidden="false" customHeight="true" outlineLevel="0" collapsed="false">
      <c r="A6" s="4" t="s">
        <v>5</v>
      </c>
      <c r="B6" s="4"/>
      <c r="C6" s="4"/>
      <c r="D6" s="4"/>
      <c r="E6" s="4"/>
      <c r="F6" s="5"/>
      <c r="G6" s="2"/>
      <c r="H6" s="2"/>
    </row>
    <row r="7" customFormat="false" ht="27" hidden="false" customHeight="true" outlineLevel="0" collapsed="false">
      <c r="A7" s="4" t="s">
        <v>6</v>
      </c>
      <c r="B7" s="4"/>
      <c r="C7" s="4"/>
      <c r="D7" s="4"/>
      <c r="E7" s="4"/>
      <c r="F7" s="5"/>
      <c r="G7" s="2"/>
      <c r="H7" s="2"/>
    </row>
    <row r="8" customFormat="false" ht="15" hidden="false" customHeight="false" outlineLevel="0" collapsed="false">
      <c r="A8" s="6" t="s">
        <v>7</v>
      </c>
      <c r="B8" s="7"/>
      <c r="C8" s="7"/>
      <c r="D8" s="7"/>
      <c r="E8" s="7"/>
      <c r="F8" s="7"/>
      <c r="G8" s="2"/>
      <c r="H8" s="2"/>
    </row>
    <row r="9" customFormat="false" ht="27" hidden="false" customHeight="true" outlineLevel="0" collapsed="false">
      <c r="A9" s="8" t="s">
        <v>8</v>
      </c>
      <c r="B9" s="8"/>
      <c r="C9" s="8"/>
      <c r="D9" s="8"/>
      <c r="E9" s="8"/>
      <c r="F9" s="9"/>
      <c r="G9" s="2"/>
      <c r="H9" s="2"/>
    </row>
    <row r="10" customFormat="false" ht="27" hidden="false" customHeight="true" outlineLevel="0" collapsed="false">
      <c r="A10" s="8" t="s">
        <v>9</v>
      </c>
      <c r="B10" s="8"/>
      <c r="C10" s="8"/>
      <c r="D10" s="8"/>
      <c r="E10" s="8"/>
      <c r="F10" s="9"/>
      <c r="G10" s="2"/>
      <c r="H10" s="2"/>
    </row>
    <row r="11" customFormat="false" ht="27" hidden="false" customHeight="true" outlineLevel="0" collapsed="false">
      <c r="A11" s="8" t="s">
        <v>10</v>
      </c>
      <c r="B11" s="8"/>
      <c r="C11" s="8"/>
      <c r="D11" s="8"/>
      <c r="E11" s="8"/>
      <c r="F11" s="9"/>
      <c r="G11" s="2"/>
      <c r="H11" s="2"/>
    </row>
    <row r="12" customFormat="false" ht="14.25" hidden="false" customHeight="true" outlineLevel="0" collapsed="false">
      <c r="A12" s="4" t="s">
        <v>11</v>
      </c>
      <c r="B12" s="4"/>
      <c r="C12" s="4"/>
      <c r="D12" s="4"/>
      <c r="E12" s="4"/>
      <c r="F12" s="5"/>
      <c r="G12" s="2"/>
      <c r="H12" s="2"/>
    </row>
    <row r="13" customFormat="false" ht="15" hidden="false" customHeight="false" outlineLevel="0" collapsed="false">
      <c r="A13" s="10" t="s">
        <v>12</v>
      </c>
      <c r="B13" s="3"/>
      <c r="C13" s="3"/>
      <c r="D13" s="3"/>
      <c r="E13" s="3"/>
      <c r="F13" s="3"/>
      <c r="G13" s="2"/>
      <c r="H13" s="2"/>
    </row>
    <row r="14" customFormat="false" ht="15" hidden="false" customHeight="false" outlineLevel="0" collapsed="false">
      <c r="A14" s="1" t="s">
        <v>13</v>
      </c>
      <c r="B14" s="3"/>
      <c r="C14" s="3"/>
      <c r="D14" s="3"/>
      <c r="E14" s="3"/>
      <c r="F14" s="3"/>
      <c r="G14" s="2"/>
      <c r="H14" s="2"/>
    </row>
    <row r="15" customFormat="false" ht="15" hidden="false" customHeight="false" outlineLevel="0" collapsed="false">
      <c r="A15" s="3"/>
      <c r="B15" s="3"/>
      <c r="C15" s="3"/>
      <c r="D15" s="3"/>
      <c r="E15" s="3"/>
      <c r="F15" s="3"/>
      <c r="G15" s="2"/>
      <c r="H15" s="2"/>
    </row>
    <row r="16" customFormat="false" ht="37.5" hidden="false" customHeight="false" outlineLevel="0" collapsed="false">
      <c r="A16" s="11" t="s">
        <v>14</v>
      </c>
      <c r="B16" s="11" t="s">
        <v>15</v>
      </c>
      <c r="C16" s="11" t="s">
        <v>16</v>
      </c>
      <c r="D16" s="11" t="s">
        <v>17</v>
      </c>
      <c r="E16" s="11" t="s">
        <v>15</v>
      </c>
      <c r="F16" s="11"/>
      <c r="G16" s="12"/>
      <c r="H16" s="2"/>
    </row>
    <row r="17" customFormat="false" ht="15" hidden="false" customHeight="false" outlineLevel="0" collapsed="false">
      <c r="A17" s="13" t="s">
        <v>18</v>
      </c>
      <c r="B17" s="13" t="n">
        <v>18.34</v>
      </c>
      <c r="C17" s="13" t="n">
        <v>506723</v>
      </c>
      <c r="D17" s="13" t="s">
        <v>19</v>
      </c>
      <c r="E17" s="13" t="n">
        <v>1</v>
      </c>
      <c r="F17" s="13" t="n">
        <v>38156.09</v>
      </c>
      <c r="G17" s="2"/>
    </row>
    <row r="18" customFormat="false" ht="15" hidden="false" customHeight="false" outlineLevel="0" collapsed="false">
      <c r="A18" s="13" t="s">
        <v>20</v>
      </c>
      <c r="B18" s="13" t="n">
        <v>0.68</v>
      </c>
      <c r="C18" s="13" t="n">
        <v>18119</v>
      </c>
      <c r="D18" s="13" t="s">
        <v>21</v>
      </c>
      <c r="E18" s="13" t="n">
        <v>0.5</v>
      </c>
      <c r="F18" s="13" t="n">
        <v>10007.22</v>
      </c>
      <c r="G18" s="2"/>
    </row>
    <row r="19" customFormat="false" ht="15" hidden="false" customHeight="false" outlineLevel="0" collapsed="false">
      <c r="A19" s="13"/>
      <c r="B19" s="13"/>
      <c r="C19" s="13"/>
      <c r="D19" s="13" t="s">
        <v>22</v>
      </c>
      <c r="E19" s="13" t="n">
        <v>1</v>
      </c>
      <c r="F19" s="13" t="n">
        <v>6839.98</v>
      </c>
    </row>
    <row r="20" customFormat="false" ht="15" hidden="false" customHeight="false" outlineLevel="0" collapsed="false">
      <c r="A20" s="13"/>
      <c r="B20" s="13"/>
      <c r="C20" s="13"/>
      <c r="D20" s="13" t="s">
        <v>23</v>
      </c>
      <c r="E20" s="13" t="n">
        <v>1</v>
      </c>
      <c r="F20" s="13" t="n">
        <v>6755.1</v>
      </c>
    </row>
    <row r="21" customFormat="false" ht="15" hidden="false" customHeight="false" outlineLevel="0" collapsed="false">
      <c r="A21" s="13"/>
      <c r="B21" s="13"/>
      <c r="C21" s="13"/>
      <c r="D21" s="13" t="s">
        <v>24</v>
      </c>
      <c r="E21" s="13" t="n">
        <v>1.5</v>
      </c>
      <c r="F21" s="13" t="n">
        <v>10259.96</v>
      </c>
    </row>
    <row r="22" customFormat="false" ht="15" hidden="false" customHeight="false" outlineLevel="0" collapsed="false">
      <c r="A22" s="11"/>
      <c r="B22" s="13"/>
      <c r="C22" s="13"/>
      <c r="D22" s="13" t="s">
        <v>25</v>
      </c>
      <c r="E22" s="13" t="n">
        <v>2.5</v>
      </c>
      <c r="F22" s="13" t="n">
        <v>20503.93</v>
      </c>
    </row>
    <row r="23" customFormat="false" ht="15" hidden="false" customHeight="false" outlineLevel="0" collapsed="false">
      <c r="A23" s="13"/>
      <c r="B23" s="13"/>
      <c r="C23" s="13"/>
      <c r="D23" s="13" t="s">
        <v>26</v>
      </c>
      <c r="E23" s="13" t="n">
        <v>2</v>
      </c>
      <c r="F23" s="13" t="n">
        <v>13153.8</v>
      </c>
    </row>
    <row r="24" customFormat="false" ht="15" hidden="false" customHeight="false" outlineLevel="0" collapsed="false">
      <c r="A24" s="13"/>
      <c r="B24" s="13"/>
      <c r="C24" s="13"/>
      <c r="D24" s="11" t="s">
        <v>27</v>
      </c>
      <c r="E24" s="13" t="n">
        <v>0.5</v>
      </c>
      <c r="F24" s="13" t="n">
        <v>3473.25</v>
      </c>
    </row>
    <row r="25" customFormat="false" ht="15" hidden="false" customHeight="false" outlineLevel="0" collapsed="false">
      <c r="A25" s="13"/>
      <c r="B25" s="13"/>
      <c r="C25" s="13"/>
      <c r="D25" s="13" t="s">
        <v>28</v>
      </c>
      <c r="E25" s="13"/>
      <c r="F25" s="13" t="n">
        <v>113856.6</v>
      </c>
    </row>
    <row r="26" customFormat="false" ht="15" hidden="false" customHeight="false" outlineLevel="0" collapsed="false">
      <c r="A26" s="13"/>
      <c r="B26" s="13"/>
      <c r="C26" s="13"/>
      <c r="D26" s="13" t="s">
        <v>29</v>
      </c>
      <c r="E26" s="13"/>
      <c r="F26" s="13" t="n">
        <v>23311.13</v>
      </c>
    </row>
    <row r="27" customFormat="false" ht="15" hidden="false" customHeight="false" outlineLevel="0" collapsed="false">
      <c r="A27" s="13"/>
      <c r="B27" s="14" t="n">
        <f aca="false">SUM(B17:B26)</f>
        <v>19.02</v>
      </c>
      <c r="C27" s="14" t="n">
        <f aca="false">SUM(C17:C26)</f>
        <v>524842</v>
      </c>
      <c r="D27" s="13"/>
      <c r="E27" s="14" t="n">
        <f aca="false">SUM(E17:E26)</f>
        <v>10</v>
      </c>
      <c r="F27" s="14" t="n">
        <f aca="false">SUM(F17:F26)</f>
        <v>246317.06</v>
      </c>
    </row>
    <row r="28" customFormat="false" ht="30" hidden="false" customHeight="true" outlineLevel="0" collapsed="false"/>
    <row r="29" customFormat="false" ht="13.8" hidden="false" customHeight="false" outlineLevel="0" collapsed="false">
      <c r="C29" s="0" t="n">
        <f aca="false">C27*12*1.302</f>
        <v>8200131.408</v>
      </c>
      <c r="F29" s="0" t="n">
        <f aca="false">F27*12*1.302</f>
        <v>3848457.74544</v>
      </c>
    </row>
    <row r="30" customFormat="false" ht="13.8" hidden="false" customHeight="false" outlineLevel="0" collapsed="false">
      <c r="F30" s="0" t="n">
        <f aca="false">C29+F29</f>
        <v>12048589.15344</v>
      </c>
    </row>
    <row r="31" customFormat="false" ht="13.8" hidden="false" customHeight="false" outlineLevel="0" collapsed="false">
      <c r="F31" s="0" t="n">
        <v>12382</v>
      </c>
    </row>
    <row r="32" customFormat="false" ht="13.8" hidden="false" customHeight="false" outlineLevel="0" collapsed="false">
      <c r="F32" s="0" t="n">
        <f aca="false">F30/1000</f>
        <v>12048.58915344</v>
      </c>
    </row>
    <row r="33" customFormat="false" ht="13.8" hidden="false" customHeight="false" outlineLevel="0" collapsed="false">
      <c r="F33" s="0" t="n">
        <f aca="false">F31-F32</f>
        <v>333.41084656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1:E1"/>
    <mergeCell ref="A3:E3"/>
    <mergeCell ref="A4:E4"/>
    <mergeCell ref="A5:E5"/>
    <mergeCell ref="A6:E6"/>
    <mergeCell ref="A7:E7"/>
    <mergeCell ref="A9:E9"/>
    <mergeCell ref="A10:E10"/>
    <mergeCell ref="A11:E11"/>
    <mergeCell ref="A12:E1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35"/>
  <sheetViews>
    <sheetView showFormulas="false" showGridLines="true" showRowColHeaders="true" showZeros="true" rightToLeft="false" tabSelected="true" showOutlineSymbols="true" defaultGridColor="true" view="normal" topLeftCell="B8" colorId="64" zoomScale="100" zoomScaleNormal="100" zoomScalePageLayoutView="100" workbookViewId="0">
      <selection pane="topLeft" activeCell="M19" activeCellId="0" sqref="M19"/>
    </sheetView>
  </sheetViews>
  <sheetFormatPr defaultRowHeight="13.8" zeroHeight="false" outlineLevelRow="0" outlineLevelCol="0"/>
  <cols>
    <col collapsed="false" customWidth="true" hidden="false" outlineLevel="0" max="1" min="1" style="106" width="54.14"/>
    <col collapsed="false" customWidth="true" hidden="false" outlineLevel="0" max="2" min="2" style="106" width="10.29"/>
    <col collapsed="false" customWidth="true" hidden="false" outlineLevel="0" max="3" min="3" style="106" width="11.14"/>
    <col collapsed="false" customWidth="true" hidden="false" outlineLevel="0" max="6" min="4" style="106" width="9.85"/>
    <col collapsed="false" customWidth="true" hidden="false" outlineLevel="0" max="8" min="7" style="106" width="9.71"/>
    <col collapsed="false" customWidth="true" hidden="false" outlineLevel="0" max="10" min="9" style="106" width="10.85"/>
    <col collapsed="false" customWidth="true" hidden="false" outlineLevel="0" max="11" min="11" style="106" width="19.68"/>
    <col collapsed="false" customWidth="true" hidden="false" outlineLevel="0" max="12" min="12" style="106" width="12.29"/>
    <col collapsed="false" customWidth="true" hidden="false" outlineLevel="0" max="13" min="13" style="106" width="15.14"/>
    <col collapsed="false" customWidth="true" hidden="false" outlineLevel="0" max="14" min="14" style="106" width="11.14"/>
    <col collapsed="false" customWidth="true" hidden="false" outlineLevel="0" max="1021" min="15" style="106" width="9.13"/>
    <col collapsed="false" customWidth="false" hidden="false" outlineLevel="0" max="1025" min="1022" style="0" width="11.52"/>
  </cols>
  <sheetData>
    <row r="1" s="18" customFormat="true" ht="17.35" hidden="false" customHeight="false" outlineLevel="0" collapsed="false">
      <c r="A1" s="112"/>
      <c r="B1" s="112"/>
      <c r="C1" s="112"/>
      <c r="D1" s="112"/>
      <c r="E1" s="112"/>
      <c r="F1" s="112"/>
      <c r="G1" s="112"/>
      <c r="H1" s="112"/>
      <c r="I1" s="113" t="s">
        <v>95</v>
      </c>
      <c r="J1" s="113"/>
      <c r="K1" s="113"/>
    </row>
    <row r="2" s="18" customFormat="true" ht="39.75" hidden="false" customHeight="true" outlineLevel="0" collapsed="false">
      <c r="A2" s="112"/>
      <c r="B2" s="112"/>
      <c r="C2" s="112"/>
      <c r="D2" s="112"/>
      <c r="E2" s="112"/>
      <c r="F2" s="112"/>
      <c r="G2" s="112"/>
      <c r="H2" s="112"/>
      <c r="I2" s="114" t="s">
        <v>96</v>
      </c>
      <c r="J2" s="114"/>
      <c r="K2" s="114"/>
    </row>
    <row r="3" s="18" customFormat="true" ht="17.35" hidden="false" customHeight="false" outlineLevel="0" collapsed="false">
      <c r="A3" s="112" t="s">
        <v>97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="18" customFormat="true" ht="17.35" hidden="false" customHeight="false" outlineLevel="0" collapsed="false">
      <c r="A4" s="115" t="s">
        <v>98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</row>
    <row r="5" s="18" customFormat="true" ht="48.75" hidden="false" customHeight="true" outlineLevel="0" collapsed="false">
      <c r="A5" s="116" t="s">
        <v>99</v>
      </c>
      <c r="B5" s="116" t="s">
        <v>100</v>
      </c>
      <c r="C5" s="116"/>
      <c r="D5" s="116"/>
      <c r="E5" s="116" t="s">
        <v>101</v>
      </c>
      <c r="F5" s="116"/>
      <c r="G5" s="116"/>
      <c r="H5" s="116"/>
      <c r="I5" s="116"/>
      <c r="J5" s="116"/>
      <c r="K5" s="116" t="s">
        <v>102</v>
      </c>
      <c r="L5" s="79" t="s">
        <v>103</v>
      </c>
      <c r="M5" s="79" t="s">
        <v>104</v>
      </c>
    </row>
    <row r="6" s="18" customFormat="true" ht="33" hidden="false" customHeight="false" outlineLevel="0" collapsed="false">
      <c r="A6" s="116"/>
      <c r="B6" s="116" t="s">
        <v>105</v>
      </c>
      <c r="C6" s="116" t="s">
        <v>106</v>
      </c>
      <c r="D6" s="116" t="s">
        <v>107</v>
      </c>
      <c r="E6" s="116" t="s">
        <v>108</v>
      </c>
      <c r="F6" s="116" t="s">
        <v>109</v>
      </c>
      <c r="G6" s="116" t="s">
        <v>110</v>
      </c>
      <c r="H6" s="116" t="s">
        <v>111</v>
      </c>
      <c r="I6" s="116" t="s">
        <v>112</v>
      </c>
      <c r="J6" s="116" t="s">
        <v>113</v>
      </c>
      <c r="K6" s="116"/>
      <c r="L6" s="79"/>
      <c r="M6" s="79"/>
    </row>
    <row r="7" s="18" customFormat="true" ht="33" hidden="false" customHeight="false" outlineLevel="0" collapsed="false">
      <c r="A7" s="117" t="n">
        <v>1</v>
      </c>
      <c r="B7" s="117" t="n">
        <v>2</v>
      </c>
      <c r="C7" s="117" t="n">
        <v>3</v>
      </c>
      <c r="D7" s="117" t="n">
        <v>4</v>
      </c>
      <c r="E7" s="117" t="n">
        <v>5</v>
      </c>
      <c r="F7" s="117" t="n">
        <v>6</v>
      </c>
      <c r="G7" s="117" t="n">
        <v>8</v>
      </c>
      <c r="H7" s="117" t="n">
        <v>9</v>
      </c>
      <c r="I7" s="117" t="n">
        <v>10</v>
      </c>
      <c r="J7" s="117" t="n">
        <v>11</v>
      </c>
      <c r="K7" s="118" t="s">
        <v>114</v>
      </c>
      <c r="L7" s="119" t="n">
        <v>13</v>
      </c>
      <c r="M7" s="119" t="s">
        <v>115</v>
      </c>
    </row>
    <row r="8" s="18" customFormat="true" ht="48.75" hidden="false" customHeight="false" outlineLevel="0" collapsed="false">
      <c r="A8" s="120" t="s">
        <v>116</v>
      </c>
      <c r="B8" s="121" t="n">
        <f aca="false">SUM('Заработная плата'!F12)</f>
        <v>242.621794425706</v>
      </c>
      <c r="C8" s="122" t="n">
        <f aca="false">SUM('Материальные затраты и ДИ( приобретение) '!B6)</f>
        <v>2.4031007751938</v>
      </c>
      <c r="D8" s="122" t="n">
        <f aca="false">SUM('Иные затраты'!B6)</f>
        <v>3.01497130007693</v>
      </c>
      <c r="E8" s="122" t="n">
        <f aca="false">SUM('Оплата КУ'!I9)</f>
        <v>14.9251652316093</v>
      </c>
      <c r="F8" s="122" t="n">
        <f aca="false">SUM('Содержание объектов недв.имущ.'!B6)</f>
        <v>1.16870820758625</v>
      </c>
      <c r="G8" s="122" t="n">
        <f aca="false">SUM('Содержание объектов,связь, тран'!B7)</f>
        <v>0.393514409136635</v>
      </c>
      <c r="H8" s="122" t="n">
        <f aca="false">SUM('Содержание объектов,связь, тран'!B14)</f>
        <v>0.455648263210841</v>
      </c>
      <c r="I8" s="122" t="n">
        <f aca="false">SUM('Зп не связ. с оказ.услуги '!B6)</f>
        <v>114.270075152376</v>
      </c>
      <c r="J8" s="122" t="n">
        <f aca="false">SUM('Прочие общехозяйственные нужды'!C7)</f>
        <v>9.32303686608675</v>
      </c>
      <c r="K8" s="123" t="n">
        <f aca="false">SUM(B8:J8)</f>
        <v>388.576014630982</v>
      </c>
      <c r="L8" s="119" t="n">
        <v>8333</v>
      </c>
      <c r="M8" s="119" t="n">
        <f aca="false">SUM(K8*L8)</f>
        <v>3238003.92991998</v>
      </c>
    </row>
    <row r="9" s="18" customFormat="true" ht="33" hidden="false" customHeight="false" outlineLevel="0" collapsed="false">
      <c r="A9" s="124" t="s">
        <v>117</v>
      </c>
      <c r="B9" s="121" t="n">
        <f aca="false">SUM('Заработная плата'!F12)</f>
        <v>242.621794425706</v>
      </c>
      <c r="C9" s="122" t="n">
        <f aca="false">SUM('Материальные затраты и ДИ( приобретение) '!B6)</f>
        <v>2.4031007751938</v>
      </c>
      <c r="D9" s="122" t="n">
        <f aca="false">SUM('Иные затраты'!B6)</f>
        <v>3.01497130007693</v>
      </c>
      <c r="E9" s="122" t="n">
        <f aca="false">SUM('Оплата КУ'!I14)</f>
        <v>15.0964353349673</v>
      </c>
      <c r="F9" s="122" t="n">
        <f aca="false">SUM('Содержание объектов недв.имущ.'!B6)</f>
        <v>1.16870820758625</v>
      </c>
      <c r="G9" s="122" t="n">
        <f aca="false">SUM('Содержание объектов,связь, тран'!B7)</f>
        <v>0.393514409136635</v>
      </c>
      <c r="H9" s="122" t="n">
        <f aca="false">SUM('Содержание объектов,связь, тран'!B14)</f>
        <v>0.455648263210841</v>
      </c>
      <c r="I9" s="122" t="n">
        <f aca="false">SUM('Зп не связ. с оказ.услуги '!B6)</f>
        <v>114.270075152376</v>
      </c>
      <c r="J9" s="122" t="n">
        <f aca="false">SUM('Прочие общехозяйственные нужды'!C7)</f>
        <v>9.32303686608675</v>
      </c>
      <c r="K9" s="123" t="n">
        <f aca="false">SUM(B9:J9)</f>
        <v>388.74728473434</v>
      </c>
      <c r="L9" s="119" t="n">
        <v>8568</v>
      </c>
      <c r="M9" s="119" t="n">
        <f aca="false">SUM(K9*L9)</f>
        <v>3330786.73560383</v>
      </c>
    </row>
    <row r="10" s="18" customFormat="true" ht="48.75" hidden="false" customHeight="false" outlineLevel="0" collapsed="false">
      <c r="A10" s="124" t="s">
        <v>44</v>
      </c>
      <c r="B10" s="121" t="n">
        <f aca="false">SUM('Заработная плата'!F12)</f>
        <v>242.621794425706</v>
      </c>
      <c r="C10" s="122" t="n">
        <f aca="false">SUM('Материальные затраты и ДИ( приобретение) '!B6)</f>
        <v>2.4031007751938</v>
      </c>
      <c r="D10" s="122" t="n">
        <f aca="false">SUM('Иные затраты'!B6)</f>
        <v>3.01497130007693</v>
      </c>
      <c r="E10" s="121" t="n">
        <f aca="false">SUM('Оплата КУ'!I19)</f>
        <v>14.357448989899</v>
      </c>
      <c r="F10" s="122" t="n">
        <f aca="false">SUM('Содержание объектов недв.имущ.'!B6)</f>
        <v>1.16870820758625</v>
      </c>
      <c r="G10" s="122" t="n">
        <f aca="false">SUM('Содержание объектов,связь, тран'!B7)</f>
        <v>0.393514409136635</v>
      </c>
      <c r="H10" s="122" t="n">
        <f aca="false">SUM('Содержание объектов,связь, тран'!B14)</f>
        <v>0.455648263210841</v>
      </c>
      <c r="I10" s="122" t="n">
        <f aca="false">SUM('Зп не связ. с оказ.услуги '!B6)</f>
        <v>114.270075152376</v>
      </c>
      <c r="J10" s="122" t="n">
        <f aca="false">SUM('Прочие общехозяйственные нужды'!C7)</f>
        <v>9.32303686608675</v>
      </c>
      <c r="K10" s="123" t="n">
        <f aca="false">SUM(B10:J10)</f>
        <v>388.008298389272</v>
      </c>
      <c r="L10" s="119" t="n">
        <v>5544</v>
      </c>
      <c r="M10" s="119" t="n">
        <f aca="false">SUM(K10*L10)</f>
        <v>2151118.00627012</v>
      </c>
    </row>
    <row r="11" s="18" customFormat="true" ht="64.5" hidden="false" customHeight="false" outlineLevel="0" collapsed="false">
      <c r="A11" s="124" t="s">
        <v>45</v>
      </c>
      <c r="B11" s="121" t="n">
        <f aca="false">SUM('Заработная плата'!F12)</f>
        <v>242.621794425706</v>
      </c>
      <c r="C11" s="122" t="n">
        <f aca="false">SUM('Материальные затраты и ДИ( приобретение) '!B6)</f>
        <v>2.4031007751938</v>
      </c>
      <c r="D11" s="122" t="n">
        <f aca="false">SUM('Иные затраты'!B6)</f>
        <v>3.01497130007693</v>
      </c>
      <c r="E11" s="121" t="n">
        <f aca="false">SUM('Оплата КУ'!I24)</f>
        <v>13.7048376721763</v>
      </c>
      <c r="F11" s="122" t="n">
        <f aca="false">SUM('Содержание объектов недв.имущ.'!B6)</f>
        <v>1.16870820758625</v>
      </c>
      <c r="G11" s="122" t="n">
        <f aca="false">SUM('Содержание объектов,связь, тран'!B7)</f>
        <v>0.393514409136635</v>
      </c>
      <c r="H11" s="122" t="n">
        <f aca="false">SUM('Содержание объектов,связь, тран'!B14)</f>
        <v>0.455648263210841</v>
      </c>
      <c r="I11" s="122" t="n">
        <f aca="false">SUM('Зп не связ. с оказ.услуги '!B6)</f>
        <v>114.270075152376</v>
      </c>
      <c r="J11" s="122" t="n">
        <f aca="false">SUM('Прочие общехозяйственные нужды'!C7)</f>
        <v>9.32303686608675</v>
      </c>
      <c r="K11" s="123" t="n">
        <f aca="false">SUM(B11:J11)</f>
        <v>387.355687071549</v>
      </c>
      <c r="L11" s="119" t="n">
        <v>1452</v>
      </c>
      <c r="M11" s="119" t="n">
        <f aca="false">SUM(K11*L11)</f>
        <v>562440.45762789</v>
      </c>
    </row>
    <row r="12" s="18" customFormat="true" ht="48.75" hidden="false" customHeight="false" outlineLevel="0" collapsed="false">
      <c r="A12" s="124" t="s">
        <v>118</v>
      </c>
      <c r="B12" s="121" t="n">
        <f aca="false">SUM('Заработная плата'!F12)</f>
        <v>242.621794425706</v>
      </c>
      <c r="C12" s="122" t="n">
        <f aca="false">SUM('Материальные затраты и ДИ( приобретение) '!B6)</f>
        <v>2.4031007751938</v>
      </c>
      <c r="D12" s="122" t="n">
        <f aca="false">SUM('Иные затраты'!B6)</f>
        <v>3.01497130007693</v>
      </c>
      <c r="E12" s="121" t="n">
        <f aca="false">SUM('Оплата КУ'!I29)</f>
        <v>15.0499847647059</v>
      </c>
      <c r="F12" s="122" t="n">
        <f aca="false">SUM('Содержание объектов недв.имущ.'!B6)</f>
        <v>1.16870820758625</v>
      </c>
      <c r="G12" s="122" t="n">
        <f aca="false">SUM('Содержание объектов,связь, тран'!B7)</f>
        <v>0.393514409136635</v>
      </c>
      <c r="H12" s="122" t="n">
        <f aca="false">SUM('Содержание объектов,связь, тран'!B14)</f>
        <v>0.455648263210841</v>
      </c>
      <c r="I12" s="122" t="n">
        <f aca="false">SUM('Зп не связ. с оказ.услуги '!B6)</f>
        <v>114.270075152376</v>
      </c>
      <c r="J12" s="122" t="n">
        <f aca="false">SUM('Прочие общехозяйственные нужды'!C7)</f>
        <v>9.32303686608675</v>
      </c>
      <c r="K12" s="123" t="n">
        <f aca="false">SUM(B12:J12)</f>
        <v>388.700834164079</v>
      </c>
      <c r="L12" s="119" t="n">
        <v>2975</v>
      </c>
      <c r="M12" s="119" t="n">
        <f aca="false">SUM(K12*L12)</f>
        <v>1156384.98163813</v>
      </c>
    </row>
    <row r="13" s="18" customFormat="true" ht="33" hidden="false" customHeight="false" outlineLevel="0" collapsed="false">
      <c r="A13" s="124" t="s">
        <v>78</v>
      </c>
      <c r="B13" s="121" t="n">
        <f aca="false">SUM('Заработная плата'!F12)</f>
        <v>242.621794425706</v>
      </c>
      <c r="C13" s="122" t="n">
        <f aca="false">SUM('Материальные затраты и ДИ( приобретение) '!B6)</f>
        <v>2.4031007751938</v>
      </c>
      <c r="D13" s="122" t="n">
        <f aca="false">SUM('Иные затраты'!B6)</f>
        <v>3.01497130007693</v>
      </c>
      <c r="E13" s="121" t="n">
        <f aca="false">SUM('Оплата КУ'!I34)</f>
        <v>14.1030647058823</v>
      </c>
      <c r="F13" s="122" t="n">
        <f aca="false">SUM('Содержание объектов недв.имущ.'!B6)</f>
        <v>1.16870820758625</v>
      </c>
      <c r="G13" s="122" t="n">
        <f aca="false">SUM('Содержание объектов,связь, тран'!B7)</f>
        <v>0.393514409136635</v>
      </c>
      <c r="H13" s="122" t="n">
        <f aca="false">SUM('Содержание объектов,связь, тран'!B14)</f>
        <v>0.455648263210841</v>
      </c>
      <c r="I13" s="122" t="n">
        <f aca="false">SUM('Зп не связ. с оказ.услуги '!B6)</f>
        <v>114.270075152376</v>
      </c>
      <c r="J13" s="122" t="n">
        <f aca="false">SUM('Прочие общехозяйственные нужды'!C7)</f>
        <v>9.32303686608675</v>
      </c>
      <c r="K13" s="123" t="n">
        <f aca="false">SUM(B13:J13)</f>
        <v>387.753914105255</v>
      </c>
      <c r="L13" s="119" t="n">
        <v>2822</v>
      </c>
      <c r="M13" s="119" t="n">
        <f aca="false">SUM(K13*L13)</f>
        <v>1094241.54560503</v>
      </c>
    </row>
    <row r="14" s="18" customFormat="true" ht="33" hidden="false" customHeight="false" outlineLevel="0" collapsed="false">
      <c r="A14" s="124" t="s">
        <v>119</v>
      </c>
      <c r="B14" s="121" t="n">
        <f aca="false">SUM('Заработная плата'!F12)</f>
        <v>242.621794425706</v>
      </c>
      <c r="C14" s="122" t="n">
        <f aca="false">'Материальные затраты и ДИ( приобретение) '!B6</f>
        <v>2.4031007751938</v>
      </c>
      <c r="D14" s="122" t="n">
        <f aca="false">SUM('Иные затраты'!B6)</f>
        <v>3.01497130007693</v>
      </c>
      <c r="E14" s="121" t="n">
        <f aca="false">SUM('Оплата КУ'!I39)</f>
        <v>11.5158705439815</v>
      </c>
      <c r="F14" s="122" t="n">
        <f aca="false">SUM('Содержание объектов недв.имущ.'!B6)</f>
        <v>1.16870820758625</v>
      </c>
      <c r="G14" s="122" t="n">
        <f aca="false">SUM('Содержание объектов,связь, тран'!B7)</f>
        <v>0.393514409136635</v>
      </c>
      <c r="H14" s="122" t="n">
        <f aca="false">SUM('Содержание объектов,связь, тран'!B14)</f>
        <v>0.455648263210841</v>
      </c>
      <c r="I14" s="122" t="n">
        <f aca="false">SUM('Зп не связ. с оказ.услуги '!B6)</f>
        <v>114.270075152376</v>
      </c>
      <c r="J14" s="122" t="n">
        <f aca="false">SUM('Прочие общехозяйственные нужды'!C7)</f>
        <v>9.32303686608675</v>
      </c>
      <c r="K14" s="123" t="n">
        <f aca="false">SUM(B14:J14)</f>
        <v>385.166719943355</v>
      </c>
      <c r="L14" s="119" t="n">
        <v>432</v>
      </c>
      <c r="M14" s="119" t="n">
        <f aca="false">SUM(K14*L14)</f>
        <v>166392.023015529</v>
      </c>
    </row>
    <row r="15" s="18" customFormat="true" ht="48.75" hidden="false" customHeight="false" outlineLevel="0" collapsed="false">
      <c r="A15" s="124" t="s">
        <v>79</v>
      </c>
      <c r="B15" s="121" t="n">
        <f aca="false">SUM('Заработная плата'!F12)</f>
        <v>242.621794425706</v>
      </c>
      <c r="C15" s="122" t="n">
        <f aca="false">'Материальные затраты и ДИ( приобретение) '!B6</f>
        <v>2.4031007751938</v>
      </c>
      <c r="D15" s="122" t="n">
        <f aca="false">SUM('Иные затраты'!B6)</f>
        <v>3.01497130007693</v>
      </c>
      <c r="E15" s="121" t="n">
        <f aca="false">SUM('Оплата КУ'!I44)</f>
        <v>12.1932746936275</v>
      </c>
      <c r="F15" s="122" t="n">
        <f aca="false">SUM('Содержание объектов недв.имущ.'!B6)</f>
        <v>1.16870820758625</v>
      </c>
      <c r="G15" s="122" t="n">
        <f aca="false">SUM('Содержание объектов,связь, тран'!B7)</f>
        <v>0.393514409136635</v>
      </c>
      <c r="H15" s="122" t="n">
        <f aca="false">SUM('Содержание объектов,связь, тран'!B14)</f>
        <v>0.455648263210841</v>
      </c>
      <c r="I15" s="122" t="n">
        <f aca="false">SUM('Зп не связ. с оказ.услуги '!B6)</f>
        <v>114.270075152376</v>
      </c>
      <c r="J15" s="122" t="n">
        <f aca="false">SUM('Прочие общехозяйственные нужды'!C7)</f>
        <v>9.32303686608675</v>
      </c>
      <c r="K15" s="123" t="n">
        <f aca="false">SUM(B15:J15)</f>
        <v>385.844124093001</v>
      </c>
      <c r="L15" s="119" t="n">
        <v>408</v>
      </c>
      <c r="M15" s="119" t="n">
        <f aca="false">SUM(K15*L15)</f>
        <v>157424.402629944</v>
      </c>
    </row>
    <row r="16" s="18" customFormat="true" ht="48.75" hidden="false" customHeight="false" outlineLevel="0" collapsed="false">
      <c r="A16" s="124" t="s">
        <v>50</v>
      </c>
      <c r="B16" s="121" t="n">
        <f aca="false">SUM('Заработная плата'!F12)</f>
        <v>242.621794425706</v>
      </c>
      <c r="C16" s="122" t="n">
        <f aca="false">'Материальные затраты и ДИ( приобретение) '!B6</f>
        <v>2.4031007751938</v>
      </c>
      <c r="D16" s="122" t="n">
        <f aca="false">SUM('Иные затраты'!B6)</f>
        <v>3.01497130007693</v>
      </c>
      <c r="E16" s="121" t="n">
        <f aca="false">SUM('Оплата КУ'!I49)</f>
        <v>15.2415933670343</v>
      </c>
      <c r="F16" s="122" t="n">
        <f aca="false">SUM('Содержание объектов недв.имущ.'!B6)</f>
        <v>1.16870820758625</v>
      </c>
      <c r="G16" s="122" t="n">
        <f aca="false">SUM('Содержание объектов,связь, тран'!B7)</f>
        <v>0.393514409136635</v>
      </c>
      <c r="H16" s="122" t="n">
        <f aca="false">SUM('Содержание объектов,связь, тран'!B14)</f>
        <v>0.455648263210841</v>
      </c>
      <c r="I16" s="122" t="n">
        <f aca="false">SUM('Зп не связ. с оказ.услуги '!B6)</f>
        <v>114.270075152376</v>
      </c>
      <c r="J16" s="122" t="n">
        <f aca="false">SUM('Прочие общехозяйственные нужды'!C7)</f>
        <v>9.32303686608675</v>
      </c>
      <c r="K16" s="123" t="n">
        <f aca="false">SUM(B16:J16)</f>
        <v>388.892442766407</v>
      </c>
      <c r="L16" s="119" t="n">
        <v>3264</v>
      </c>
      <c r="M16" s="119" t="n">
        <f aca="false">SUM(K16*L16)</f>
        <v>1269344.93318955</v>
      </c>
    </row>
    <row r="17" s="18" customFormat="true" ht="15" hidden="false" customHeight="false" outlineLevel="0" collapsed="false">
      <c r="A17" s="11"/>
      <c r="B17" s="125"/>
      <c r="C17" s="126"/>
      <c r="D17" s="126"/>
      <c r="E17" s="127"/>
      <c r="F17" s="127"/>
      <c r="G17" s="126"/>
      <c r="H17" s="126"/>
      <c r="I17" s="126"/>
      <c r="J17" s="126"/>
      <c r="K17" s="128"/>
      <c r="L17" s="119"/>
      <c r="M17" s="119"/>
    </row>
    <row r="18" s="18" customFormat="true" ht="13.8" hidden="false" customHeight="false" outlineLevel="0" collapsed="false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29"/>
      <c r="L18" s="119"/>
      <c r="M18" s="130" t="n">
        <f aca="false">SUM(M8:M16)</f>
        <v>13126137.0155</v>
      </c>
    </row>
    <row r="19" s="18" customFormat="true" ht="15" hidden="false" customHeight="false" outlineLevel="0" collapsed="false">
      <c r="A19" s="131" t="s">
        <v>120</v>
      </c>
      <c r="B19" s="132"/>
      <c r="C19" s="131"/>
      <c r="D19" s="131"/>
      <c r="E19" s="131"/>
      <c r="F19" s="131"/>
      <c r="G19" s="131"/>
      <c r="H19" s="131"/>
      <c r="I19" s="131"/>
      <c r="J19" s="131"/>
      <c r="K19" s="133"/>
      <c r="L19" s="131"/>
      <c r="M19" s="131" t="n">
        <f aca="false">M18/1000*0.955</f>
        <v>12535.4608498025</v>
      </c>
    </row>
    <row r="20" customFormat="false" ht="15" hidden="false" customHeight="false" outlineLevel="0" collapsed="false">
      <c r="A20" s="102"/>
      <c r="B20" s="102"/>
      <c r="C20" s="102"/>
      <c r="D20" s="102" t="n">
        <f aca="false">13127137/(13127137+614200)</f>
        <v>0.955302748196919</v>
      </c>
      <c r="E20" s="102"/>
      <c r="F20" s="102"/>
      <c r="G20" s="102"/>
      <c r="H20" s="102"/>
      <c r="I20" s="102"/>
      <c r="J20" s="102"/>
      <c r="K20" s="102"/>
      <c r="L20" s="102"/>
      <c r="M20" s="102"/>
    </row>
    <row r="21" customFormat="false" ht="15" hidden="false" customHeight="false" outlineLevel="0" collapsed="false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</row>
    <row r="22" customFormat="false" ht="15" hidden="false" customHeight="false" outlineLevel="0" collapsed="false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</row>
    <row r="23" customFormat="false" ht="15" hidden="false" customHeight="false" outlineLevel="0" collapsed="false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</row>
    <row r="24" customFormat="false" ht="15" hidden="false" customHeight="false" outlineLevel="0" collapsed="false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customFormat="false" ht="15" hidden="false" customHeight="false" outlineLevel="0" collapsed="false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</row>
    <row r="35" customFormat="false" ht="13.8" hidden="false" customHeight="false" outlineLevel="0" collapsed="false">
      <c r="K35" s="106" t="n">
        <v>6</v>
      </c>
    </row>
  </sheetData>
  <mergeCells count="12">
    <mergeCell ref="I1:K1"/>
    <mergeCell ref="I2:K2"/>
    <mergeCell ref="A3:K3"/>
    <mergeCell ref="A4:K4"/>
    <mergeCell ref="A5:A6"/>
    <mergeCell ref="B5:D5"/>
    <mergeCell ref="E5:J5"/>
    <mergeCell ref="K5:K6"/>
    <mergeCell ref="L5:L6"/>
    <mergeCell ref="M5:M6"/>
    <mergeCell ref="A21:M21"/>
    <mergeCell ref="A25:M25"/>
  </mergeCells>
  <printOptions headings="false" gridLines="false" gridLinesSet="true" horizontalCentered="false" verticalCentered="false"/>
  <pageMargins left="0.984027777777778" right="0.590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3.8" zeroHeight="false" outlineLevelRow="0" outlineLevelCol="0"/>
  <cols>
    <col collapsed="false" customWidth="true" hidden="false" outlineLevel="0" max="1" min="1" style="106" width="77.43"/>
    <col collapsed="false" customWidth="true" hidden="false" outlineLevel="0" max="2" min="2" style="106" width="12.71"/>
    <col collapsed="false" customWidth="true" hidden="false" outlineLevel="0" max="3" min="3" style="106" width="11.14"/>
    <col collapsed="false" customWidth="true" hidden="false" outlineLevel="0" max="6" min="4" style="106" width="9.85"/>
    <col collapsed="false" customWidth="true" hidden="false" outlineLevel="0" max="7" min="7" style="106" width="9.42"/>
    <col collapsed="false" customWidth="true" hidden="false" outlineLevel="0" max="9" min="8" style="106" width="9.71"/>
    <col collapsed="false" customWidth="true" hidden="false" outlineLevel="0" max="11" min="10" style="106" width="10.85"/>
    <col collapsed="false" customWidth="true" hidden="false" outlineLevel="0" max="12" min="12" style="106" width="38.9"/>
    <col collapsed="false" customWidth="true" hidden="false" outlineLevel="0" max="13" min="13" style="106" width="9.42"/>
    <col collapsed="false" customWidth="true" hidden="false" outlineLevel="0" max="14" min="14" style="106" width="11.14"/>
    <col collapsed="false" customWidth="true" hidden="false" outlineLevel="0" max="15" min="15" style="106" width="11.3"/>
    <col collapsed="false" customWidth="true" hidden="false" outlineLevel="0" max="16" min="16" style="106" width="11.14"/>
    <col collapsed="false" customWidth="true" hidden="false" outlineLevel="0" max="1025" min="17" style="106" width="9.13"/>
  </cols>
  <sheetData>
    <row r="1" customFormat="false" ht="15" hidden="false" customHeight="false" outlineLevel="0" collapsed="false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customFormat="false" ht="15" hidden="false" customHeight="true" outlineLevel="0" collapsed="false">
      <c r="A2" s="134"/>
      <c r="B2" s="134"/>
      <c r="C2" s="134"/>
      <c r="D2" s="134"/>
      <c r="E2" s="134"/>
      <c r="F2" s="134"/>
      <c r="G2" s="134"/>
      <c r="H2" s="134"/>
      <c r="I2" s="134"/>
      <c r="J2" s="135"/>
      <c r="K2" s="136"/>
      <c r="L2" s="136"/>
      <c r="M2" s="137"/>
    </row>
    <row r="3" customFormat="false" ht="41.25" hidden="false" customHeight="true" outlineLevel="0" collapsed="false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6"/>
      <c r="L3" s="136"/>
      <c r="M3" s="137"/>
    </row>
    <row r="4" customFormat="false" ht="15" hidden="false" customHeight="false" outlineLevel="0" collapsed="false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4"/>
    </row>
    <row r="5" customFormat="false" ht="41.25" hidden="false" customHeight="true" outlineLevel="0" collapsed="false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0"/>
    </row>
    <row r="6" customFormat="false" ht="15" hidden="false" customHeight="false" outlineLevel="0" collapsed="false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40"/>
      <c r="L6" s="0"/>
    </row>
    <row r="7" customFormat="false" ht="15" hidden="false" customHeight="false" outlineLevel="0" collapsed="false">
      <c r="A7" s="56"/>
      <c r="B7" s="141"/>
      <c r="C7" s="142"/>
      <c r="D7" s="142"/>
      <c r="E7" s="142"/>
      <c r="F7" s="142"/>
      <c r="G7" s="142"/>
      <c r="H7" s="142"/>
      <c r="I7" s="142"/>
      <c r="J7" s="142"/>
      <c r="K7" s="133"/>
      <c r="L7" s="0"/>
    </row>
    <row r="8" customFormat="false" ht="15" hidden="false" customHeight="false" outlineLevel="0" collapsed="false">
      <c r="A8" s="7"/>
      <c r="B8" s="141"/>
      <c r="C8" s="142"/>
      <c r="D8" s="142"/>
      <c r="E8" s="142"/>
      <c r="F8" s="142"/>
      <c r="G8" s="142"/>
      <c r="H8" s="142"/>
      <c r="I8" s="142"/>
      <c r="J8" s="142"/>
      <c r="K8" s="133"/>
      <c r="L8" s="0"/>
    </row>
    <row r="9" customFormat="false" ht="15" hidden="false" customHeight="false" outlineLevel="0" collapsed="false">
      <c r="A9" s="7"/>
      <c r="B9" s="141"/>
      <c r="C9" s="142"/>
      <c r="D9" s="142"/>
      <c r="E9" s="141"/>
      <c r="F9" s="142"/>
      <c r="G9" s="142"/>
      <c r="H9" s="142"/>
      <c r="I9" s="142"/>
      <c r="J9" s="142"/>
      <c r="K9" s="133"/>
      <c r="L9" s="0"/>
    </row>
    <row r="10" customFormat="false" ht="15" hidden="false" customHeight="false" outlineLevel="0" collapsed="false">
      <c r="A10" s="7"/>
      <c r="B10" s="141"/>
      <c r="C10" s="142"/>
      <c r="D10" s="142"/>
      <c r="E10" s="141"/>
      <c r="F10" s="142"/>
      <c r="G10" s="142"/>
      <c r="H10" s="142"/>
      <c r="I10" s="142"/>
      <c r="J10" s="142"/>
      <c r="K10" s="133"/>
      <c r="L10" s="0"/>
    </row>
    <row r="11" customFormat="false" ht="15" hidden="false" customHeight="false" outlineLevel="0" collapsed="false">
      <c r="A11" s="7"/>
      <c r="B11" s="141"/>
      <c r="C11" s="142"/>
      <c r="D11" s="142"/>
      <c r="E11" s="141"/>
      <c r="F11" s="142"/>
      <c r="G11" s="142"/>
      <c r="H11" s="142"/>
      <c r="I11" s="142"/>
      <c r="J11" s="142"/>
      <c r="K11" s="133"/>
      <c r="L11" s="0"/>
    </row>
    <row r="12" customFormat="false" ht="15" hidden="false" customHeight="false" outlineLevel="0" collapsed="false">
      <c r="A12" s="7"/>
      <c r="B12" s="141"/>
      <c r="C12" s="142"/>
      <c r="D12" s="142"/>
      <c r="E12" s="141"/>
      <c r="F12" s="142"/>
      <c r="G12" s="142"/>
      <c r="H12" s="142"/>
      <c r="I12" s="142"/>
      <c r="J12" s="142"/>
      <c r="K12" s="133"/>
      <c r="L12" s="0"/>
    </row>
    <row r="13" customFormat="false" ht="15" hidden="false" customHeight="false" outlineLevel="0" collapsed="false">
      <c r="A13" s="7"/>
      <c r="B13" s="141"/>
      <c r="C13" s="142"/>
      <c r="D13" s="142"/>
      <c r="E13" s="141"/>
      <c r="F13" s="142"/>
      <c r="G13" s="142"/>
      <c r="H13" s="142"/>
      <c r="I13" s="142"/>
      <c r="J13" s="142"/>
      <c r="K13" s="133"/>
      <c r="L13" s="0"/>
    </row>
    <row r="14" customFormat="false" ht="15" hidden="false" customHeight="false" outlineLevel="0" collapsed="false">
      <c r="A14" s="7"/>
      <c r="B14" s="141"/>
      <c r="C14" s="142"/>
      <c r="D14" s="142"/>
      <c r="E14" s="141"/>
      <c r="F14" s="142"/>
      <c r="G14" s="142"/>
      <c r="H14" s="142"/>
      <c r="I14" s="142"/>
      <c r="J14" s="142"/>
      <c r="K14" s="133"/>
      <c r="L14" s="0"/>
    </row>
    <row r="15" customFormat="false" ht="15" hidden="false" customHeight="false" outlineLevel="0" collapsed="false">
      <c r="A15" s="7"/>
      <c r="B15" s="141"/>
      <c r="C15" s="142"/>
      <c r="D15" s="142"/>
      <c r="E15" s="141"/>
      <c r="F15" s="142"/>
      <c r="G15" s="142"/>
      <c r="H15" s="142"/>
      <c r="I15" s="142"/>
      <c r="J15" s="142"/>
      <c r="K15" s="133"/>
      <c r="L15" s="0"/>
      <c r="O15" s="143"/>
    </row>
    <row r="16" customFormat="false" ht="13.8" hidden="false" customHeight="false" outlineLevel="0" collapsed="false">
      <c r="A16" s="0"/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O16" s="143"/>
    </row>
    <row r="17" customFormat="false" ht="15" hidden="false" customHeight="false" outlineLevel="0" collapsed="false"/>
    <row r="18" customFormat="false" ht="15" hidden="false" customHeight="false" outlineLevel="0" collapsed="false"/>
  </sheetData>
  <mergeCells count="8">
    <mergeCell ref="A1:L1"/>
    <mergeCell ref="K2:L2"/>
    <mergeCell ref="D3:F3"/>
    <mergeCell ref="K3:L3"/>
    <mergeCell ref="A4:A5"/>
    <mergeCell ref="B4:D4"/>
    <mergeCell ref="E4:J4"/>
    <mergeCell ref="K4:K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D7" activeCellId="0" sqref="D7"/>
    </sheetView>
  </sheetViews>
  <sheetFormatPr defaultRowHeight="13.8" zeroHeight="false" outlineLevelRow="0" outlineLevelCol="0"/>
  <cols>
    <col collapsed="false" customWidth="true" hidden="false" outlineLevel="0" max="1" min="1" style="15" width="27.85"/>
    <col collapsed="false" customWidth="true" hidden="false" outlineLevel="0" max="3" min="2" style="15" width="9.13"/>
    <col collapsed="false" customWidth="true" hidden="false" outlineLevel="0" max="5" min="4" style="15" width="8.71"/>
    <col collapsed="false" customWidth="true" hidden="false" outlineLevel="0" max="6" min="6" style="15" width="10.12"/>
    <col collapsed="false" customWidth="true" hidden="false" outlineLevel="0" max="7" min="7" style="15" width="15.84"/>
    <col collapsed="false" customWidth="true" hidden="false" outlineLevel="0" max="1023" min="8" style="15" width="9.13"/>
    <col collapsed="false" customWidth="false" hidden="false" outlineLevel="0" max="1025" min="1024" style="0" width="11.52"/>
  </cols>
  <sheetData>
    <row r="1" s="17" customFormat="true" ht="24" hidden="false" customHeight="true" outlineLevel="0" collapsed="false">
      <c r="A1" s="16" t="s">
        <v>30</v>
      </c>
      <c r="B1" s="16"/>
      <c r="C1" s="16"/>
      <c r="D1" s="16"/>
      <c r="E1" s="16"/>
      <c r="F1" s="16"/>
      <c r="G1" s="16"/>
      <c r="AMJ1" s="18"/>
    </row>
    <row r="2" s="17" customFormat="true" ht="13.8" hidden="false" customHeight="true" outlineLevel="0" collapsed="false">
      <c r="A2" s="19" t="s">
        <v>31</v>
      </c>
      <c r="B2" s="19"/>
      <c r="C2" s="19"/>
      <c r="D2" s="19"/>
      <c r="E2" s="19"/>
      <c r="F2" s="19"/>
      <c r="G2" s="19"/>
      <c r="AMJ2" s="18"/>
    </row>
    <row r="3" s="17" customFormat="true" ht="46.25" hidden="false" customHeight="true" outlineLevel="0" collapsed="false">
      <c r="A3" s="19" t="s">
        <v>32</v>
      </c>
      <c r="B3" s="19"/>
      <c r="C3" s="19"/>
      <c r="D3" s="19"/>
      <c r="E3" s="19"/>
      <c r="F3" s="19"/>
      <c r="G3" s="19"/>
      <c r="AMJ3" s="18"/>
    </row>
    <row r="4" s="17" customFormat="true" ht="57.75" hidden="false" customHeight="false" outlineLevel="0" collapsed="false">
      <c r="A4" s="20" t="s">
        <v>33</v>
      </c>
      <c r="B4" s="21" t="s">
        <v>15</v>
      </c>
      <c r="C4" s="21" t="s">
        <v>16</v>
      </c>
      <c r="D4" s="21" t="s">
        <v>34</v>
      </c>
      <c r="E4" s="21" t="s">
        <v>35</v>
      </c>
      <c r="F4" s="21" t="s">
        <v>36</v>
      </c>
      <c r="G4" s="22" t="s">
        <v>37</v>
      </c>
      <c r="AMJ4" s="18"/>
    </row>
    <row r="5" s="17" customFormat="true" ht="13.8" hidden="false" customHeight="false" outlineLevel="0" collapsed="false">
      <c r="A5" s="23" t="n">
        <v>1</v>
      </c>
      <c r="B5" s="24" t="n">
        <v>2</v>
      </c>
      <c r="C5" s="24" t="n">
        <v>3</v>
      </c>
      <c r="D5" s="24"/>
      <c r="E5" s="24" t="n">
        <v>5</v>
      </c>
      <c r="F5" s="24" t="n">
        <v>6</v>
      </c>
      <c r="G5" s="25" t="n">
        <v>8</v>
      </c>
      <c r="AMJ5" s="18"/>
    </row>
    <row r="6" s="17" customFormat="true" ht="13.8" hidden="false" customHeight="false" outlineLevel="0" collapsed="false">
      <c r="A6" s="26" t="s">
        <v>18</v>
      </c>
      <c r="B6" s="27" t="n">
        <v>18.34</v>
      </c>
      <c r="C6" s="27" t="n">
        <v>506723</v>
      </c>
      <c r="D6" s="27" t="n">
        <f aca="false">C6*12*1.302</f>
        <v>7917040.152</v>
      </c>
      <c r="E6" s="27" t="n">
        <v>33798</v>
      </c>
      <c r="F6" s="28" t="n">
        <f aca="false">D6/E6</f>
        <v>234.245817859045</v>
      </c>
      <c r="G6" s="29" t="n">
        <f aca="false">E6*F6</f>
        <v>7917040.152</v>
      </c>
      <c r="AMJ6" s="18"/>
    </row>
    <row r="7" s="17" customFormat="true" ht="13.8" hidden="false" customHeight="false" outlineLevel="0" collapsed="false">
      <c r="A7" s="26" t="s">
        <v>20</v>
      </c>
      <c r="B7" s="27" t="n">
        <v>0.68</v>
      </c>
      <c r="C7" s="27" t="n">
        <v>18119</v>
      </c>
      <c r="D7" s="27" t="n">
        <f aca="false">C7*12*1.302</f>
        <v>283091.256</v>
      </c>
      <c r="E7" s="27" t="n">
        <v>33798</v>
      </c>
      <c r="F7" s="28" t="n">
        <f aca="false">D7/E7</f>
        <v>8.37597656666075</v>
      </c>
      <c r="G7" s="29" t="n">
        <f aca="false">E7*F7</f>
        <v>283091.256</v>
      </c>
      <c r="AMJ7" s="18"/>
    </row>
    <row r="8" s="17" customFormat="true" ht="13.8" hidden="false" customHeight="false" outlineLevel="0" collapsed="false">
      <c r="A8" s="26"/>
      <c r="B8" s="27"/>
      <c r="C8" s="27"/>
      <c r="D8" s="27"/>
      <c r="E8" s="27"/>
      <c r="F8" s="28"/>
      <c r="G8" s="30"/>
      <c r="AMJ8" s="18"/>
    </row>
    <row r="9" s="17" customFormat="true" ht="13.8" hidden="false" customHeight="false" outlineLevel="0" collapsed="false">
      <c r="A9" s="26"/>
      <c r="B9" s="27"/>
      <c r="C9" s="27"/>
      <c r="D9" s="27"/>
      <c r="E9" s="27"/>
      <c r="F9" s="28"/>
      <c r="G9" s="30"/>
      <c r="AMJ9" s="18"/>
    </row>
    <row r="10" s="17" customFormat="true" ht="13.8" hidden="false" customHeight="false" outlineLevel="0" collapsed="false">
      <c r="A10" s="26"/>
      <c r="B10" s="27"/>
      <c r="C10" s="27"/>
      <c r="D10" s="27"/>
      <c r="E10" s="27"/>
      <c r="F10" s="28"/>
      <c r="G10" s="30"/>
      <c r="AMJ10" s="18"/>
    </row>
    <row r="11" s="17" customFormat="true" ht="13.8" hidden="false" customHeight="false" outlineLevel="0" collapsed="false">
      <c r="A11" s="31"/>
      <c r="B11" s="27"/>
      <c r="C11" s="27"/>
      <c r="D11" s="27"/>
      <c r="E11" s="27"/>
      <c r="F11" s="28"/>
      <c r="G11" s="30"/>
      <c r="AMJ11" s="18"/>
    </row>
    <row r="12" s="17" customFormat="true" ht="13.8" hidden="false" customHeight="false" outlineLevel="0" collapsed="false">
      <c r="A12" s="32" t="s">
        <v>38</v>
      </c>
      <c r="B12" s="32" t="n">
        <f aca="false">B6+B7</f>
        <v>19.02</v>
      </c>
      <c r="C12" s="32" t="n">
        <f aca="false">C6+C7</f>
        <v>524842</v>
      </c>
      <c r="D12" s="32" t="n">
        <f aca="false">D6+D7</f>
        <v>8200131.408</v>
      </c>
      <c r="E12" s="32" t="n">
        <v>33798</v>
      </c>
      <c r="F12" s="32" t="n">
        <f aca="false">F6+F7</f>
        <v>242.621794425706</v>
      </c>
      <c r="G12" s="33" t="n">
        <f aca="false">E12*F12</f>
        <v>8200131.408</v>
      </c>
      <c r="AMJ12" s="18"/>
    </row>
    <row r="13" s="17" customFormat="true" ht="13.8" hidden="false" customHeight="false" outlineLevel="0" collapsed="false">
      <c r="A13" s="31"/>
      <c r="B13" s="34"/>
      <c r="C13" s="34"/>
      <c r="D13" s="34"/>
      <c r="E13" s="34"/>
      <c r="F13" s="28"/>
      <c r="G13" s="35"/>
      <c r="AMJ13" s="18"/>
    </row>
    <row r="14" s="17" customFormat="true" ht="13.8" hidden="false" customHeight="false" outlineLevel="0" collapsed="false">
      <c r="A14" s="36"/>
      <c r="B14" s="37"/>
      <c r="C14" s="37"/>
      <c r="D14" s="37"/>
      <c r="E14" s="37"/>
      <c r="F14" s="38"/>
      <c r="G14" s="39"/>
      <c r="AMJ14" s="18"/>
    </row>
    <row r="15" customFormat="false" ht="15" hidden="false" customHeight="false" outlineLevel="0" collapsed="false"/>
    <row r="16" customFormat="false" ht="15" hidden="false" customHeight="false" outlineLevel="0" collapsed="false"/>
    <row r="17" customFormat="false" ht="15" hidden="false" customHeight="false" outlineLevel="0" collapsed="false"/>
    <row r="1048576" customFormat="false" ht="12.8" hidden="false" customHeight="false" outlineLevel="0" collapsed="false"/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K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" activeCellId="0" sqref="E4"/>
    </sheetView>
  </sheetViews>
  <sheetFormatPr defaultRowHeight="13.8" zeroHeight="false" outlineLevelRow="0" outlineLevelCol="0"/>
  <cols>
    <col collapsed="false" customWidth="true" hidden="false" outlineLevel="0" max="1" min="1" style="40" width="24.15"/>
    <col collapsed="false" customWidth="true" hidden="false" outlineLevel="0" max="2" min="2" style="40" width="11.86"/>
    <col collapsed="false" customWidth="true" hidden="false" outlineLevel="0" max="3" min="3" style="40" width="16.57"/>
    <col collapsed="false" customWidth="true" hidden="false" outlineLevel="0" max="4" min="4" style="40" width="19.85"/>
    <col collapsed="false" customWidth="true" hidden="false" outlineLevel="0" max="5" min="5" style="40" width="19.31"/>
    <col collapsed="false" customWidth="true" hidden="false" outlineLevel="0" max="6" min="6" style="40" width="15"/>
    <col collapsed="false" customWidth="true" hidden="false" outlineLevel="0" max="7" min="7" style="40" width="17.64"/>
    <col collapsed="false" customWidth="true" hidden="false" outlineLevel="0" max="8" min="8" style="40" width="11.14"/>
    <col collapsed="false" customWidth="true" hidden="false" outlineLevel="0" max="9" min="9" style="40" width="11.3"/>
    <col collapsed="false" customWidth="true" hidden="false" outlineLevel="0" max="10" min="10" style="40" width="10.99"/>
    <col collapsed="false" customWidth="true" hidden="false" outlineLevel="0" max="11" min="11" style="40" width="11.11"/>
    <col collapsed="false" customWidth="true" hidden="false" outlineLevel="0" max="1025" min="12" style="40" width="9.13"/>
  </cols>
  <sheetData>
    <row r="1" s="17" customFormat="true" ht="15" hidden="false" customHeight="true" outlineLevel="0" collapsed="false">
      <c r="A1" s="41" t="s">
        <v>39</v>
      </c>
      <c r="B1" s="41"/>
      <c r="C1" s="41"/>
      <c r="D1" s="41"/>
      <c r="E1" s="41"/>
      <c r="F1" s="41"/>
      <c r="G1" s="41"/>
      <c r="H1" s="42"/>
      <c r="I1" s="42"/>
      <c r="J1" s="42"/>
      <c r="K1" s="42"/>
    </row>
    <row r="2" s="17" customFormat="true" ht="37.5" hidden="false" customHeight="true" outlineLevel="0" collapsed="false">
      <c r="A2" s="41" t="s">
        <v>40</v>
      </c>
      <c r="B2" s="41"/>
      <c r="C2" s="41"/>
      <c r="D2" s="41"/>
      <c r="E2" s="41"/>
      <c r="F2" s="41"/>
      <c r="G2" s="41"/>
      <c r="H2" s="42"/>
      <c r="I2" s="42"/>
      <c r="J2" s="42"/>
      <c r="K2" s="42"/>
    </row>
    <row r="3" s="17" customFormat="true" ht="169.5" hidden="false" customHeight="false" outlineLevel="0" collapsed="false">
      <c r="A3" s="43" t="s">
        <v>41</v>
      </c>
      <c r="B3" s="43"/>
      <c r="C3" s="43" t="s">
        <v>42</v>
      </c>
      <c r="D3" s="11" t="s">
        <v>43</v>
      </c>
      <c r="E3" s="11" t="s">
        <v>44</v>
      </c>
      <c r="F3" s="11" t="s">
        <v>45</v>
      </c>
      <c r="G3" s="43" t="s">
        <v>46</v>
      </c>
      <c r="H3" s="43" t="s">
        <v>47</v>
      </c>
      <c r="I3" s="43" t="s">
        <v>48</v>
      </c>
      <c r="J3" s="43" t="s">
        <v>49</v>
      </c>
      <c r="K3" s="11" t="s">
        <v>50</v>
      </c>
    </row>
    <row r="4" s="17" customFormat="true" ht="25.5" hidden="false" customHeight="false" outlineLevel="0" collapsed="false">
      <c r="A4" s="44" t="s">
        <v>51</v>
      </c>
      <c r="B4" s="44" t="n">
        <v>33798</v>
      </c>
      <c r="C4" s="45" t="n">
        <v>8333</v>
      </c>
      <c r="D4" s="45" t="n">
        <v>8568</v>
      </c>
      <c r="E4" s="45" t="n">
        <v>5544</v>
      </c>
      <c r="F4" s="45" t="n">
        <v>1452</v>
      </c>
      <c r="G4" s="45" t="n">
        <v>2975</v>
      </c>
      <c r="H4" s="45" t="n">
        <v>2822</v>
      </c>
      <c r="I4" s="45" t="n">
        <v>432</v>
      </c>
      <c r="J4" s="45" t="n">
        <v>408</v>
      </c>
      <c r="K4" s="46" t="n">
        <v>3264</v>
      </c>
    </row>
    <row r="5" s="17" customFormat="true" ht="15" hidden="false" customHeight="false" outlineLevel="0" collapsed="false">
      <c r="A5" s="47" t="s">
        <v>52</v>
      </c>
      <c r="B5" s="48" t="n">
        <v>81220</v>
      </c>
      <c r="C5" s="45"/>
      <c r="D5" s="45"/>
      <c r="E5" s="45"/>
      <c r="F5" s="45"/>
      <c r="G5" s="45"/>
      <c r="H5" s="45"/>
      <c r="I5" s="45"/>
      <c r="J5" s="45"/>
      <c r="K5" s="46"/>
    </row>
    <row r="6" s="17" customFormat="true" ht="25.5" hidden="false" customHeight="false" outlineLevel="0" collapsed="false">
      <c r="A6" s="47" t="s">
        <v>53</v>
      </c>
      <c r="B6" s="49" t="n">
        <f aca="false">SUM(B5/B4)</f>
        <v>2.4031007751938</v>
      </c>
      <c r="C6" s="50"/>
      <c r="D6" s="50"/>
      <c r="E6" s="50"/>
      <c r="F6" s="50"/>
      <c r="G6" s="50"/>
      <c r="H6" s="45"/>
      <c r="I6" s="45"/>
      <c r="J6" s="45"/>
      <c r="K6" s="46"/>
    </row>
    <row r="7" s="17" customFormat="true" ht="15" hidden="false" customHeight="false" outlineLevel="0" collapsed="false">
      <c r="A7" s="47" t="s">
        <v>54</v>
      </c>
      <c r="B7" s="45"/>
      <c r="C7" s="51" t="n">
        <f aca="false">SUM(B6*C4)</f>
        <v>20025.0387596899</v>
      </c>
      <c r="D7" s="51" t="n">
        <f aca="false">SUM(B6*D4)</f>
        <v>20589.7674418605</v>
      </c>
      <c r="E7" s="51" t="n">
        <f aca="false">SUM(B6*E4)</f>
        <v>13322.7906976744</v>
      </c>
      <c r="F7" s="51" t="n">
        <f aca="false">SUM(B6*F4)</f>
        <v>3489.30232558139</v>
      </c>
      <c r="G7" s="51" t="n">
        <f aca="false">SUM(B6*G4)</f>
        <v>7149.22480620155</v>
      </c>
      <c r="H7" s="45" t="n">
        <f aca="false">H4*B6</f>
        <v>6781.5503875969</v>
      </c>
      <c r="I7" s="45" t="n">
        <f aca="false">I4*B6</f>
        <v>1038.13953488372</v>
      </c>
      <c r="J7" s="45" t="n">
        <f aca="false">J4*B6</f>
        <v>980.46511627907</v>
      </c>
      <c r="K7" s="45" t="n">
        <f aca="false">K4*B6</f>
        <v>7843.72093023256</v>
      </c>
    </row>
  </sheetData>
  <mergeCells count="2">
    <mergeCell ref="A1:G1"/>
    <mergeCell ref="A2:G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1.38"/>
    <col collapsed="false" customWidth="true" hidden="false" outlineLevel="0" max="3" min="3" style="0" width="13.63"/>
    <col collapsed="false" customWidth="true" hidden="false" outlineLevel="0" max="4" min="4" style="0" width="11.64"/>
    <col collapsed="false" customWidth="true" hidden="false" outlineLevel="0" max="5" min="5" style="0" width="11.94"/>
    <col collapsed="false" customWidth="true" hidden="false" outlineLevel="0" max="6" min="6" style="0" width="11.53"/>
    <col collapsed="false" customWidth="true" hidden="false" outlineLevel="0" max="7" min="7" style="0" width="11.94"/>
    <col collapsed="false" customWidth="true" hidden="false" outlineLevel="0" max="8" min="8" style="0" width="9.86"/>
    <col collapsed="false" customWidth="true" hidden="false" outlineLevel="0" max="10" min="9" style="0" width="8.67"/>
    <col collapsed="false" customWidth="true" hidden="false" outlineLevel="0" max="11" min="11" style="0" width="11.53"/>
    <col collapsed="false" customWidth="true" hidden="false" outlineLevel="0" max="1025" min="12" style="0" width="8.67"/>
  </cols>
  <sheetData>
    <row r="1" s="18" customFormat="true" ht="15" hidden="false" customHeight="true" outlineLevel="0" collapsed="false">
      <c r="A1" s="41" t="s">
        <v>55</v>
      </c>
      <c r="B1" s="41"/>
      <c r="C1" s="41"/>
      <c r="D1" s="41"/>
      <c r="E1" s="41"/>
      <c r="F1" s="41"/>
      <c r="G1" s="41"/>
      <c r="H1" s="42"/>
      <c r="I1" s="42"/>
      <c r="J1" s="42"/>
      <c r="K1" s="42"/>
    </row>
    <row r="2" s="18" customFormat="true" ht="37.5" hidden="false" customHeight="true" outlineLevel="0" collapsed="false">
      <c r="A2" s="41" t="s">
        <v>56</v>
      </c>
      <c r="B2" s="41"/>
      <c r="C2" s="41"/>
      <c r="D2" s="41"/>
      <c r="E2" s="41"/>
      <c r="F2" s="41"/>
      <c r="G2" s="41"/>
      <c r="H2" s="42"/>
      <c r="I2" s="42"/>
      <c r="J2" s="42"/>
      <c r="K2" s="42"/>
    </row>
    <row r="3" s="18" customFormat="true" ht="205.5" hidden="false" customHeight="false" outlineLevel="0" collapsed="false">
      <c r="A3" s="43" t="s">
        <v>41</v>
      </c>
      <c r="B3" s="43"/>
      <c r="C3" s="43" t="s">
        <v>42</v>
      </c>
      <c r="D3" s="11" t="s">
        <v>43</v>
      </c>
      <c r="E3" s="11" t="s">
        <v>44</v>
      </c>
      <c r="F3" s="11" t="s">
        <v>45</v>
      </c>
      <c r="G3" s="43" t="s">
        <v>46</v>
      </c>
      <c r="H3" s="43" t="s">
        <v>47</v>
      </c>
      <c r="I3" s="43" t="s">
        <v>48</v>
      </c>
      <c r="J3" s="43" t="s">
        <v>49</v>
      </c>
      <c r="K3" s="11" t="s">
        <v>50</v>
      </c>
    </row>
    <row r="4" s="18" customFormat="true" ht="49.5" hidden="false" customHeight="false" outlineLevel="0" collapsed="false">
      <c r="A4" s="44" t="s">
        <v>51</v>
      </c>
      <c r="B4" s="44" t="n">
        <v>33798</v>
      </c>
      <c r="C4" s="45" t="n">
        <v>8333</v>
      </c>
      <c r="D4" s="45" t="n">
        <v>8568</v>
      </c>
      <c r="E4" s="45" t="n">
        <v>5544</v>
      </c>
      <c r="F4" s="45" t="n">
        <v>1452</v>
      </c>
      <c r="G4" s="45" t="n">
        <v>2975</v>
      </c>
      <c r="H4" s="45" t="n">
        <v>2822</v>
      </c>
      <c r="I4" s="45" t="n">
        <v>432</v>
      </c>
      <c r="J4" s="45" t="n">
        <v>408</v>
      </c>
      <c r="K4" s="46" t="n">
        <v>3264</v>
      </c>
    </row>
    <row r="5" s="18" customFormat="true" ht="49.5" hidden="false" customHeight="false" outlineLevel="0" collapsed="false">
      <c r="A5" s="47" t="s">
        <v>52</v>
      </c>
      <c r="B5" s="48" t="n">
        <v>101900</v>
      </c>
      <c r="C5" s="45"/>
      <c r="D5" s="45"/>
      <c r="E5" s="45"/>
      <c r="F5" s="45"/>
      <c r="G5" s="45"/>
      <c r="H5" s="45"/>
      <c r="I5" s="45"/>
      <c r="J5" s="45"/>
      <c r="K5" s="46"/>
    </row>
    <row r="6" s="18" customFormat="true" ht="85.5" hidden="false" customHeight="false" outlineLevel="0" collapsed="false">
      <c r="A6" s="47" t="s">
        <v>53</v>
      </c>
      <c r="B6" s="49" t="n">
        <f aca="false">SUM(B5/B4)</f>
        <v>3.01497130007693</v>
      </c>
      <c r="C6" s="50"/>
      <c r="D6" s="50"/>
      <c r="E6" s="50"/>
      <c r="F6" s="50"/>
      <c r="G6" s="50"/>
      <c r="H6" s="45"/>
      <c r="I6" s="45"/>
      <c r="J6" s="45"/>
      <c r="K6" s="46"/>
    </row>
    <row r="7" s="18" customFormat="true" ht="37.5" hidden="false" customHeight="false" outlineLevel="0" collapsed="false">
      <c r="A7" s="47" t="s">
        <v>54</v>
      </c>
      <c r="B7" s="45"/>
      <c r="C7" s="51" t="n">
        <f aca="false">SUM(B6*C4)</f>
        <v>25123.755843541</v>
      </c>
      <c r="D7" s="51" t="n">
        <f aca="false">SUM(B6*D4)</f>
        <v>25832.2740990591</v>
      </c>
      <c r="E7" s="51" t="n">
        <f aca="false">SUM(B6*E4)</f>
        <v>16715.0008876265</v>
      </c>
      <c r="F7" s="51" t="n">
        <f aca="false">SUM(B6*F4)</f>
        <v>4377.7383277117</v>
      </c>
      <c r="G7" s="51" t="n">
        <f aca="false">SUM(B6*G4)</f>
        <v>8969.53961772886</v>
      </c>
      <c r="H7" s="45" t="n">
        <f aca="false">H4*B6</f>
        <v>8508.24900881709</v>
      </c>
      <c r="I7" s="45" t="n">
        <f aca="false">I4*B6</f>
        <v>1302.46760163323</v>
      </c>
      <c r="J7" s="45" t="n">
        <f aca="false">J4*B6</f>
        <v>1230.10829043139</v>
      </c>
      <c r="K7" s="45" t="n">
        <f aca="false">K4*B6</f>
        <v>9840.86632345109</v>
      </c>
      <c r="L7" s="18" t="n">
        <f aca="false">SUM(C7:K7)</f>
        <v>101900</v>
      </c>
    </row>
  </sheetData>
  <mergeCells count="2">
    <mergeCell ref="A1:G1"/>
    <mergeCell ref="A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5" activeCellId="0" sqref="A45"/>
    </sheetView>
  </sheetViews>
  <sheetFormatPr defaultRowHeight="15" zeroHeight="false" outlineLevelRow="0" outlineLevelCol="0"/>
  <cols>
    <col collapsed="false" customWidth="true" hidden="false" outlineLevel="0" max="1" min="1" style="52" width="18.85"/>
    <col collapsed="false" customWidth="true" hidden="false" outlineLevel="0" max="3" min="2" style="52" width="11.14"/>
    <col collapsed="false" customWidth="true" hidden="false" outlineLevel="0" max="4" min="4" style="52" width="13.29"/>
    <col collapsed="false" customWidth="true" hidden="false" outlineLevel="0" max="5" min="5" style="52" width="12.71"/>
    <col collapsed="false" customWidth="true" hidden="false" outlineLevel="0" max="6" min="6" style="52" width="11.57"/>
    <col collapsed="false" customWidth="true" hidden="false" outlineLevel="0" max="7" min="7" style="53" width="11.57"/>
    <col collapsed="false" customWidth="true" hidden="false" outlineLevel="0" max="8" min="8" style="52" width="11.57"/>
    <col collapsed="false" customWidth="true" hidden="false" outlineLevel="0" max="9" min="9" style="53" width="14.59"/>
    <col collapsed="false" customWidth="true" hidden="false" outlineLevel="0" max="10" min="10" style="52" width="11.57"/>
    <col collapsed="false" customWidth="true" hidden="false" outlineLevel="0" max="1019" min="11" style="52" width="9.13"/>
    <col collapsed="false" customWidth="false" hidden="false" outlineLevel="0" max="1025" min="1020" style="54" width="11.52"/>
  </cols>
  <sheetData>
    <row r="1" customFormat="false" ht="15" hidden="false" customHeight="true" outlineLevel="0" collapsed="false">
      <c r="A1" s="55" t="s">
        <v>57</v>
      </c>
      <c r="B1" s="55"/>
      <c r="C1" s="55"/>
      <c r="D1" s="55"/>
      <c r="E1" s="55"/>
      <c r="F1" s="55"/>
      <c r="G1" s="55"/>
      <c r="H1" s="55"/>
      <c r="I1" s="55"/>
      <c r="J1" s="55"/>
    </row>
    <row r="2" customFormat="false" ht="15" hidden="false" customHeight="true" outlineLevel="0" collapsed="false">
      <c r="A2" s="55" t="s">
        <v>58</v>
      </c>
      <c r="B2" s="55"/>
      <c r="C2" s="55"/>
      <c r="D2" s="55"/>
      <c r="E2" s="55"/>
      <c r="F2" s="55"/>
      <c r="G2" s="55"/>
      <c r="H2" s="55"/>
      <c r="I2" s="55"/>
      <c r="J2" s="55"/>
    </row>
    <row r="3" s="57" customFormat="true" ht="25.5" hidden="false" customHeight="true" outlineLevel="0" collapsed="false">
      <c r="A3" s="56" t="s">
        <v>59</v>
      </c>
      <c r="B3" s="56"/>
      <c r="C3" s="56"/>
      <c r="D3" s="56"/>
      <c r="E3" s="56"/>
      <c r="F3" s="56"/>
      <c r="G3" s="56"/>
      <c r="H3" s="56"/>
      <c r="I3" s="56"/>
      <c r="AMF3" s="58"/>
      <c r="AMG3" s="58"/>
      <c r="AMH3" s="58"/>
      <c r="AMI3" s="58"/>
      <c r="AMJ3" s="58"/>
    </row>
    <row r="4" customFormat="false" ht="73.5" hidden="false" customHeight="false" outlineLevel="0" collapsed="false">
      <c r="A4" s="59" t="s">
        <v>60</v>
      </c>
      <c r="B4" s="59" t="s">
        <v>61</v>
      </c>
      <c r="C4" s="59" t="s">
        <v>62</v>
      </c>
      <c r="D4" s="59" t="s">
        <v>63</v>
      </c>
      <c r="E4" s="59" t="s">
        <v>64</v>
      </c>
      <c r="F4" s="59" t="s">
        <v>65</v>
      </c>
      <c r="G4" s="60" t="s">
        <v>66</v>
      </c>
      <c r="H4" s="59" t="s">
        <v>67</v>
      </c>
      <c r="I4" s="60" t="s">
        <v>37</v>
      </c>
    </row>
    <row r="5" customFormat="false" ht="25.5" hidden="false" customHeight="true" outlineLevel="0" collapsed="false">
      <c r="A5" s="61" t="s">
        <v>68</v>
      </c>
      <c r="B5" s="61"/>
      <c r="C5" s="61"/>
      <c r="D5" s="61"/>
      <c r="E5" s="61"/>
      <c r="F5" s="61"/>
      <c r="G5" s="61"/>
      <c r="H5" s="61"/>
      <c r="I5" s="61"/>
      <c r="J5" s="61"/>
    </row>
    <row r="6" customFormat="false" ht="15" hidden="false" customHeight="false" outlineLevel="0" collapsed="false">
      <c r="A6" s="62" t="s">
        <v>69</v>
      </c>
      <c r="B6" s="62" t="s">
        <v>70</v>
      </c>
      <c r="C6" s="62" t="n">
        <v>15037</v>
      </c>
      <c r="D6" s="62" t="n">
        <v>0.25</v>
      </c>
      <c r="E6" s="62" t="n">
        <f aca="false">SUM(C6*D6)</f>
        <v>3759.25</v>
      </c>
      <c r="F6" s="62" t="n">
        <v>8333</v>
      </c>
      <c r="G6" s="63" t="n">
        <f aca="false">E6/F6</f>
        <v>0.451128045121805</v>
      </c>
      <c r="H6" s="62" t="n">
        <v>6.21</v>
      </c>
      <c r="I6" s="63" t="n">
        <f aca="false">SUM(G6*H6)</f>
        <v>2.80150516020641</v>
      </c>
      <c r="J6" s="64" t="n">
        <f aca="false">SUM(I6*F6)/1000</f>
        <v>23.3449425</v>
      </c>
    </row>
    <row r="7" customFormat="false" ht="15" hidden="false" customHeight="false" outlineLevel="0" collapsed="false">
      <c r="A7" s="65" t="s">
        <v>71</v>
      </c>
      <c r="B7" s="65" t="s">
        <v>72</v>
      </c>
      <c r="C7" s="65" t="n">
        <v>92.45</v>
      </c>
      <c r="D7" s="62" t="n">
        <v>0.25</v>
      </c>
      <c r="E7" s="66" t="n">
        <f aca="false">SUM(C7*D7)</f>
        <v>23.1125</v>
      </c>
      <c r="F7" s="62" t="n">
        <v>8333</v>
      </c>
      <c r="G7" s="63" t="n">
        <f aca="false">E7/F7</f>
        <v>0.00277361094443778</v>
      </c>
      <c r="H7" s="65" t="n">
        <v>4259.15</v>
      </c>
      <c r="I7" s="67" t="n">
        <f aca="false">SUM(G7*H7)</f>
        <v>11.8132250540022</v>
      </c>
      <c r="J7" s="64" t="n">
        <f aca="false">SUM(I7*F7)/1000</f>
        <v>98.439604375</v>
      </c>
    </row>
    <row r="8" customFormat="false" ht="37.5" hidden="false" customHeight="false" outlineLevel="0" collapsed="false">
      <c r="A8" s="68" t="s">
        <v>73</v>
      </c>
      <c r="B8" s="65" t="s">
        <v>74</v>
      </c>
      <c r="C8" s="65" t="n">
        <v>354</v>
      </c>
      <c r="D8" s="62" t="n">
        <v>0.25</v>
      </c>
      <c r="E8" s="65" t="n">
        <f aca="false">SUM(C8*D8)</f>
        <v>88.5</v>
      </c>
      <c r="F8" s="62" t="n">
        <v>8333</v>
      </c>
      <c r="G8" s="63" t="n">
        <f aca="false">E8/F8</f>
        <v>0.0106204248169927</v>
      </c>
      <c r="H8" s="65" t="n">
        <v>29.23</v>
      </c>
      <c r="I8" s="67" t="n">
        <f aca="false">SUM(G8*H8)</f>
        <v>0.310435017400696</v>
      </c>
      <c r="J8" s="64" t="n">
        <f aca="false">SUM(I8*F8)/1000</f>
        <v>2.586855</v>
      </c>
    </row>
    <row r="9" s="64" customFormat="true" ht="15" hidden="false" customHeight="false" outlineLevel="0" collapsed="false">
      <c r="A9" s="69"/>
      <c r="B9" s="69"/>
      <c r="C9" s="69"/>
      <c r="D9" s="69" t="n">
        <v>0.25</v>
      </c>
      <c r="E9" s="69"/>
      <c r="F9" s="69" t="n">
        <v>8333</v>
      </c>
      <c r="G9" s="70"/>
      <c r="H9" s="69"/>
      <c r="I9" s="71" t="n">
        <f aca="false">SUM(I6:I8)</f>
        <v>14.9251652316093</v>
      </c>
      <c r="J9" s="64" t="n">
        <f aca="false">SUM(I9*F9)/1000</f>
        <v>124.371401875</v>
      </c>
      <c r="AMF9" s="54"/>
      <c r="AMG9" s="54"/>
      <c r="AMH9" s="54"/>
      <c r="AMI9" s="54"/>
      <c r="AMJ9" s="54"/>
    </row>
    <row r="10" customFormat="false" ht="15" hidden="false" customHeight="true" outlineLevel="0" collapsed="false">
      <c r="A10" s="72" t="s">
        <v>43</v>
      </c>
      <c r="B10" s="72"/>
      <c r="C10" s="72"/>
      <c r="D10" s="72"/>
      <c r="E10" s="72"/>
      <c r="F10" s="72"/>
      <c r="G10" s="72"/>
      <c r="H10" s="72"/>
      <c r="I10" s="72"/>
      <c r="J10" s="72"/>
    </row>
    <row r="11" customFormat="false" ht="15" hidden="false" customHeight="false" outlineLevel="0" collapsed="false">
      <c r="A11" s="65" t="s">
        <v>69</v>
      </c>
      <c r="B11" s="65" t="s">
        <v>70</v>
      </c>
      <c r="C11" s="62" t="n">
        <v>15037</v>
      </c>
      <c r="D11" s="65" t="n">
        <v>0.26</v>
      </c>
      <c r="E11" s="65" t="n">
        <f aca="false">SUM(C11*D11)</f>
        <v>3909.62</v>
      </c>
      <c r="F11" s="65" t="n">
        <v>8568</v>
      </c>
      <c r="G11" s="63" t="n">
        <f aca="false">E11/F11</f>
        <v>0.456304855275444</v>
      </c>
      <c r="H11" s="62" t="n">
        <v>6.21</v>
      </c>
      <c r="I11" s="67" t="n">
        <f aca="false">SUM(G11*H11)</f>
        <v>2.8336531512605</v>
      </c>
      <c r="J11" s="73"/>
    </row>
    <row r="12" customFormat="false" ht="15" hidden="false" customHeight="false" outlineLevel="0" collapsed="false">
      <c r="A12" s="65" t="s">
        <v>71</v>
      </c>
      <c r="B12" s="65" t="s">
        <v>72</v>
      </c>
      <c r="C12" s="65" t="n">
        <v>92.45</v>
      </c>
      <c r="D12" s="65" t="n">
        <v>0.26</v>
      </c>
      <c r="E12" s="66" t="n">
        <f aca="false">SUM(C12*D12)</f>
        <v>24.037</v>
      </c>
      <c r="F12" s="65" t="n">
        <v>8568</v>
      </c>
      <c r="G12" s="63" t="n">
        <f aca="false">E12/F12</f>
        <v>0.00280543884220355</v>
      </c>
      <c r="H12" s="65" t="n">
        <v>4259.15</v>
      </c>
      <c r="I12" s="67" t="n">
        <f aca="false">SUM(G12*H12)</f>
        <v>11.9487848447712</v>
      </c>
      <c r="J12" s="73"/>
    </row>
    <row r="13" customFormat="false" ht="37.5" hidden="false" customHeight="false" outlineLevel="0" collapsed="false">
      <c r="A13" s="68" t="s">
        <v>73</v>
      </c>
      <c r="B13" s="65" t="s">
        <v>74</v>
      </c>
      <c r="C13" s="65" t="n">
        <v>354</v>
      </c>
      <c r="D13" s="65" t="n">
        <v>0.26</v>
      </c>
      <c r="E13" s="65" t="n">
        <f aca="false">SUM(C13*D13)</f>
        <v>92.04</v>
      </c>
      <c r="F13" s="65" t="n">
        <v>8568</v>
      </c>
      <c r="G13" s="63" t="n">
        <f aca="false">E13/F13</f>
        <v>0.0107422969187675</v>
      </c>
      <c r="H13" s="65" t="n">
        <v>29.23</v>
      </c>
      <c r="I13" s="67" t="n">
        <f aca="false">SUM(G13*H13)</f>
        <v>0.313997338935574</v>
      </c>
      <c r="J13" s="73"/>
    </row>
    <row r="14" s="64" customFormat="true" ht="15" hidden="false" customHeight="false" outlineLevel="0" collapsed="false">
      <c r="A14" s="69"/>
      <c r="B14" s="69"/>
      <c r="C14" s="69"/>
      <c r="D14" s="69" t="n">
        <v>0.26</v>
      </c>
      <c r="E14" s="69"/>
      <c r="F14" s="69" t="n">
        <v>8568</v>
      </c>
      <c r="G14" s="70"/>
      <c r="H14" s="69"/>
      <c r="I14" s="71" t="n">
        <f aca="false">SUM(I11:I13)</f>
        <v>15.0964353349673</v>
      </c>
      <c r="J14" s="64" t="n">
        <f aca="false">SUM(I14*F14)/1000</f>
        <v>129.34625795</v>
      </c>
      <c r="AMF14" s="54"/>
      <c r="AMG14" s="54"/>
      <c r="AMH14" s="54"/>
      <c r="AMI14" s="54"/>
      <c r="AMJ14" s="54"/>
    </row>
    <row r="15" customFormat="false" ht="25.5" hidden="false" customHeight="true" outlineLevel="0" collapsed="false">
      <c r="A15" s="72" t="s">
        <v>75</v>
      </c>
      <c r="B15" s="72"/>
      <c r="C15" s="72"/>
      <c r="D15" s="72"/>
      <c r="E15" s="72"/>
      <c r="F15" s="72"/>
      <c r="G15" s="72"/>
      <c r="H15" s="72"/>
      <c r="I15" s="72"/>
      <c r="J15" s="72"/>
    </row>
    <row r="16" customFormat="false" ht="15" hidden="false" customHeight="false" outlineLevel="0" collapsed="false">
      <c r="A16" s="65" t="s">
        <v>69</v>
      </c>
      <c r="B16" s="65" t="s">
        <v>70</v>
      </c>
      <c r="C16" s="62" t="n">
        <v>15037</v>
      </c>
      <c r="D16" s="65" t="n">
        <v>0.16</v>
      </c>
      <c r="E16" s="65" t="n">
        <f aca="false">SUM(C16*D16)</f>
        <v>2405.92</v>
      </c>
      <c r="F16" s="65" t="n">
        <v>5544</v>
      </c>
      <c r="G16" s="63" t="n">
        <f aca="false">E16/F16</f>
        <v>0.433968253968254</v>
      </c>
      <c r="H16" s="62" t="n">
        <v>6.21</v>
      </c>
      <c r="I16" s="67" t="n">
        <f aca="false">SUM(H16*G16)</f>
        <v>2.69494285714286</v>
      </c>
    </row>
    <row r="17" customFormat="false" ht="15" hidden="false" customHeight="false" outlineLevel="0" collapsed="false">
      <c r="A17" s="65" t="s">
        <v>71</v>
      </c>
      <c r="B17" s="65" t="s">
        <v>72</v>
      </c>
      <c r="C17" s="65" t="n">
        <v>92.45</v>
      </c>
      <c r="D17" s="65" t="n">
        <v>0.16</v>
      </c>
      <c r="E17" s="66" t="n">
        <f aca="false">SUM(C17*D17)</f>
        <v>14.792</v>
      </c>
      <c r="F17" s="65" t="n">
        <v>5544</v>
      </c>
      <c r="G17" s="63" t="n">
        <f aca="false">E17/F17</f>
        <v>0.00266810966810967</v>
      </c>
      <c r="H17" s="65" t="n">
        <v>4259.15</v>
      </c>
      <c r="I17" s="67" t="n">
        <f aca="false">SUM(H17*G17)</f>
        <v>11.3638792929293</v>
      </c>
    </row>
    <row r="18" customFormat="false" ht="37.5" hidden="false" customHeight="false" outlineLevel="0" collapsed="false">
      <c r="A18" s="68" t="s">
        <v>73</v>
      </c>
      <c r="B18" s="65" t="s">
        <v>74</v>
      </c>
      <c r="C18" s="65" t="n">
        <v>354</v>
      </c>
      <c r="D18" s="65" t="n">
        <v>0.16</v>
      </c>
      <c r="E18" s="65" t="n">
        <f aca="false">SUM(C18*D18)</f>
        <v>56.64</v>
      </c>
      <c r="F18" s="65" t="n">
        <v>5544</v>
      </c>
      <c r="G18" s="63" t="n">
        <f aca="false">E18/F18</f>
        <v>0.0102164502164502</v>
      </c>
      <c r="H18" s="65" t="n">
        <v>29.23</v>
      </c>
      <c r="I18" s="67" t="n">
        <f aca="false">SUM(H18*G18)</f>
        <v>0.29862683982684</v>
      </c>
    </row>
    <row r="19" s="64" customFormat="true" ht="15" hidden="false" customHeight="false" outlineLevel="0" collapsed="false">
      <c r="A19" s="69"/>
      <c r="B19" s="69"/>
      <c r="C19" s="69"/>
      <c r="D19" s="69" t="n">
        <v>0.16</v>
      </c>
      <c r="E19" s="69"/>
      <c r="F19" s="69" t="n">
        <v>5544</v>
      </c>
      <c r="G19" s="70"/>
      <c r="H19" s="69"/>
      <c r="I19" s="71" t="n">
        <f aca="false">SUM(I16:I18)</f>
        <v>14.357448989899</v>
      </c>
      <c r="J19" s="64" t="n">
        <f aca="false">SUM(I19*F19)/1000</f>
        <v>79.5976972</v>
      </c>
      <c r="AMF19" s="54"/>
      <c r="AMG19" s="54"/>
      <c r="AMH19" s="54"/>
      <c r="AMI19" s="54"/>
      <c r="AMJ19" s="54"/>
    </row>
    <row r="20" customFormat="false" ht="27" hidden="false" customHeight="true" outlineLevel="0" collapsed="false">
      <c r="A20" s="74" t="s">
        <v>76</v>
      </c>
      <c r="B20" s="74"/>
      <c r="C20" s="74"/>
      <c r="D20" s="74"/>
      <c r="E20" s="74"/>
      <c r="F20" s="74"/>
      <c r="G20" s="74"/>
      <c r="H20" s="74"/>
      <c r="I20" s="74"/>
      <c r="J20" s="74"/>
    </row>
    <row r="21" customFormat="false" ht="15" hidden="false" customHeight="false" outlineLevel="0" collapsed="false">
      <c r="A21" s="65" t="s">
        <v>69</v>
      </c>
      <c r="B21" s="65" t="s">
        <v>70</v>
      </c>
      <c r="C21" s="62" t="n">
        <v>15037</v>
      </c>
      <c r="D21" s="65" t="n">
        <v>0.04</v>
      </c>
      <c r="E21" s="65" t="n">
        <f aca="false">SUM(C21*D21)</f>
        <v>601.48</v>
      </c>
      <c r="F21" s="65" t="n">
        <v>1452</v>
      </c>
      <c r="G21" s="63" t="n">
        <f aca="false">E21/F21</f>
        <v>0.414242424242424</v>
      </c>
      <c r="H21" s="62" t="n">
        <v>6.21</v>
      </c>
      <c r="I21" s="67" t="n">
        <f aca="false">SUM(H21*G21)</f>
        <v>2.57244545454545</v>
      </c>
    </row>
    <row r="22" customFormat="false" ht="15" hidden="false" customHeight="false" outlineLevel="0" collapsed="false">
      <c r="A22" s="65" t="s">
        <v>71</v>
      </c>
      <c r="B22" s="65" t="s">
        <v>72</v>
      </c>
      <c r="C22" s="65" t="n">
        <v>92.45</v>
      </c>
      <c r="D22" s="65" t="n">
        <v>0.04</v>
      </c>
      <c r="E22" s="66" t="n">
        <f aca="false">SUM(C22*D22)</f>
        <v>3.698</v>
      </c>
      <c r="F22" s="65" t="n">
        <v>1452</v>
      </c>
      <c r="G22" s="63" t="n">
        <f aca="false">E22/F22</f>
        <v>0.00254683195592287</v>
      </c>
      <c r="H22" s="65" t="n">
        <v>4259.15</v>
      </c>
      <c r="I22" s="67" t="n">
        <f aca="false">SUM(H22*G22)</f>
        <v>10.8473393250689</v>
      </c>
    </row>
    <row r="23" customFormat="false" ht="37.5" hidden="false" customHeight="false" outlineLevel="0" collapsed="false">
      <c r="A23" s="68" t="s">
        <v>73</v>
      </c>
      <c r="B23" s="65" t="s">
        <v>74</v>
      </c>
      <c r="C23" s="65" t="n">
        <v>354</v>
      </c>
      <c r="D23" s="65" t="n">
        <v>0.04</v>
      </c>
      <c r="E23" s="65" t="n">
        <f aca="false">SUM(C23*D23)</f>
        <v>14.16</v>
      </c>
      <c r="F23" s="65" t="n">
        <v>1452</v>
      </c>
      <c r="G23" s="63" t="n">
        <f aca="false">E23/F23</f>
        <v>0.00975206611570248</v>
      </c>
      <c r="H23" s="65" t="n">
        <v>29.23</v>
      </c>
      <c r="I23" s="67" t="n">
        <f aca="false">SUM(H23*G23)</f>
        <v>0.285052892561983</v>
      </c>
    </row>
    <row r="24" s="64" customFormat="true" ht="15" hidden="false" customHeight="false" outlineLevel="0" collapsed="false">
      <c r="A24" s="69"/>
      <c r="B24" s="69"/>
      <c r="C24" s="69"/>
      <c r="D24" s="69" t="n">
        <v>0.04</v>
      </c>
      <c r="E24" s="69"/>
      <c r="F24" s="69" t="n">
        <v>1452</v>
      </c>
      <c r="G24" s="70"/>
      <c r="H24" s="69"/>
      <c r="I24" s="75" t="n">
        <f aca="false">SUM(I21:I23)</f>
        <v>13.7048376721763</v>
      </c>
      <c r="J24" s="64" t="n">
        <f aca="false">SUM(I24*F24)/1000</f>
        <v>19.8994243</v>
      </c>
      <c r="AMF24" s="54"/>
      <c r="AMG24" s="54"/>
      <c r="AMH24" s="54"/>
      <c r="AMI24" s="54"/>
      <c r="AMJ24" s="54"/>
    </row>
    <row r="25" customFormat="false" ht="15" hidden="false" customHeight="true" outlineLevel="0" collapsed="false">
      <c r="A25" s="76" t="s">
        <v>77</v>
      </c>
      <c r="B25" s="76"/>
      <c r="C25" s="76"/>
      <c r="D25" s="76"/>
      <c r="E25" s="76"/>
      <c r="F25" s="76"/>
      <c r="G25" s="76"/>
      <c r="H25" s="76"/>
      <c r="I25" s="76"/>
      <c r="J25" s="76"/>
    </row>
    <row r="26" customFormat="false" ht="15" hidden="false" customHeight="false" outlineLevel="0" collapsed="false">
      <c r="A26" s="65" t="s">
        <v>69</v>
      </c>
      <c r="B26" s="65" t="s">
        <v>70</v>
      </c>
      <c r="C26" s="62" t="n">
        <v>15037</v>
      </c>
      <c r="D26" s="65" t="n">
        <v>0.09</v>
      </c>
      <c r="E26" s="65" t="n">
        <f aca="false">SUM(C26*D26)</f>
        <v>1353.33</v>
      </c>
      <c r="F26" s="65" t="n">
        <v>2975</v>
      </c>
      <c r="G26" s="63" t="n">
        <f aca="false">E26/F26</f>
        <v>0.454900840336134</v>
      </c>
      <c r="H26" s="62" t="n">
        <v>6.21</v>
      </c>
      <c r="I26" s="67" t="n">
        <f aca="false">SUM(H26*G26)</f>
        <v>2.82493421848739</v>
      </c>
    </row>
    <row r="27" customFormat="false" ht="15" hidden="false" customHeight="false" outlineLevel="0" collapsed="false">
      <c r="A27" s="65" t="s">
        <v>71</v>
      </c>
      <c r="B27" s="65" t="s">
        <v>72</v>
      </c>
      <c r="C27" s="65" t="n">
        <v>92.45</v>
      </c>
      <c r="D27" s="65" t="n">
        <v>0.09</v>
      </c>
      <c r="E27" s="66" t="n">
        <f aca="false">SUM(C27*D27)</f>
        <v>8.3205</v>
      </c>
      <c r="F27" s="65" t="n">
        <v>2975</v>
      </c>
      <c r="G27" s="63" t="n">
        <f aca="false">E27/F27</f>
        <v>0.00279680672268908</v>
      </c>
      <c r="H27" s="65" t="n">
        <v>4259.15</v>
      </c>
      <c r="I27" s="67" t="n">
        <f aca="false">SUM(H27*G27)</f>
        <v>11.9120193529412</v>
      </c>
    </row>
    <row r="28" customFormat="false" ht="37.5" hidden="false" customHeight="false" outlineLevel="0" collapsed="false">
      <c r="A28" s="68" t="s">
        <v>73</v>
      </c>
      <c r="B28" s="65" t="s">
        <v>74</v>
      </c>
      <c r="C28" s="65" t="n">
        <v>354</v>
      </c>
      <c r="D28" s="65" t="n">
        <v>0.09</v>
      </c>
      <c r="E28" s="65" t="n">
        <f aca="false">SUM(C28*D28)</f>
        <v>31.86</v>
      </c>
      <c r="F28" s="65" t="n">
        <v>2975</v>
      </c>
      <c r="G28" s="63" t="n">
        <f aca="false">E28/F28</f>
        <v>0.010709243697479</v>
      </c>
      <c r="H28" s="65" t="n">
        <v>29.23</v>
      </c>
      <c r="I28" s="67" t="n">
        <f aca="false">SUM(H28*G28)</f>
        <v>0.313031193277311</v>
      </c>
    </row>
    <row r="29" s="64" customFormat="true" ht="15" hidden="false" customHeight="false" outlineLevel="0" collapsed="false">
      <c r="A29" s="69"/>
      <c r="B29" s="69"/>
      <c r="C29" s="69"/>
      <c r="D29" s="69" t="n">
        <v>0.09</v>
      </c>
      <c r="E29" s="69"/>
      <c r="F29" s="69" t="n">
        <v>2975</v>
      </c>
      <c r="G29" s="70"/>
      <c r="H29" s="69"/>
      <c r="I29" s="71" t="n">
        <f aca="false">SUM(I26:I28)</f>
        <v>15.0499847647059</v>
      </c>
      <c r="J29" s="64" t="n">
        <f aca="false">SUM(I29*F29)/1000</f>
        <v>44.7737046750001</v>
      </c>
      <c r="AMF29" s="54"/>
      <c r="AMG29" s="54"/>
      <c r="AMH29" s="54"/>
      <c r="AMI29" s="54"/>
      <c r="AMJ29" s="54"/>
    </row>
    <row r="30" customFormat="false" ht="15" hidden="false" customHeight="true" outlineLevel="0" collapsed="false">
      <c r="A30" s="76" t="s">
        <v>78</v>
      </c>
      <c r="B30" s="76"/>
      <c r="C30" s="76"/>
      <c r="D30" s="76"/>
      <c r="E30" s="76"/>
      <c r="F30" s="76"/>
      <c r="G30" s="76"/>
      <c r="H30" s="76"/>
      <c r="I30" s="76"/>
      <c r="J30" s="76"/>
    </row>
    <row r="31" customFormat="false" ht="15" hidden="false" customHeight="false" outlineLevel="0" collapsed="false">
      <c r="A31" s="65" t="s">
        <v>69</v>
      </c>
      <c r="B31" s="65" t="s">
        <v>70</v>
      </c>
      <c r="C31" s="62" t="n">
        <v>15037</v>
      </c>
      <c r="D31" s="65" t="n">
        <v>0.08</v>
      </c>
      <c r="E31" s="65" t="n">
        <f aca="false">SUM(C31*D31)</f>
        <v>1202.96</v>
      </c>
      <c r="F31" s="65" t="n">
        <v>2822</v>
      </c>
      <c r="G31" s="63" t="n">
        <f aca="false">E31/F31</f>
        <v>0.4262792345854</v>
      </c>
      <c r="H31" s="62" t="n">
        <v>6.21</v>
      </c>
      <c r="I31" s="67" t="n">
        <f aca="false">SUM(H31*G31)</f>
        <v>2.64719404677534</v>
      </c>
    </row>
    <row r="32" customFormat="false" ht="15" hidden="false" customHeight="false" outlineLevel="0" collapsed="false">
      <c r="A32" s="65" t="s">
        <v>71</v>
      </c>
      <c r="B32" s="65" t="s">
        <v>72</v>
      </c>
      <c r="C32" s="65" t="n">
        <v>92.45</v>
      </c>
      <c r="D32" s="65" t="n">
        <v>0.08</v>
      </c>
      <c r="E32" s="66" t="n">
        <f aca="false">SUM(C32*D32)</f>
        <v>7.396</v>
      </c>
      <c r="F32" s="65" t="n">
        <v>2822</v>
      </c>
      <c r="G32" s="63" t="n">
        <f aca="false">E32/F32</f>
        <v>0.00262083628632176</v>
      </c>
      <c r="H32" s="65" t="n">
        <v>4259.15</v>
      </c>
      <c r="I32" s="67" t="n">
        <f aca="false">SUM(H32*G32)</f>
        <v>11.1625348688873</v>
      </c>
    </row>
    <row r="33" customFormat="false" ht="37.5" hidden="false" customHeight="false" outlineLevel="0" collapsed="false">
      <c r="A33" s="68" t="s">
        <v>73</v>
      </c>
      <c r="B33" s="65" t="s">
        <v>74</v>
      </c>
      <c r="C33" s="65" t="n">
        <v>354</v>
      </c>
      <c r="D33" s="65" t="n">
        <v>0.08</v>
      </c>
      <c r="E33" s="65" t="n">
        <f aca="false">SUM(C33*D33)</f>
        <v>28.32</v>
      </c>
      <c r="F33" s="65" t="n">
        <v>2822</v>
      </c>
      <c r="G33" s="63" t="n">
        <f aca="false">E33/F33</f>
        <v>0.0100354358610914</v>
      </c>
      <c r="H33" s="65" t="n">
        <v>29.23</v>
      </c>
      <c r="I33" s="67" t="n">
        <f aca="false">SUM(H33*G33)</f>
        <v>0.293335790219702</v>
      </c>
    </row>
    <row r="34" s="64" customFormat="true" ht="15" hidden="false" customHeight="false" outlineLevel="0" collapsed="false">
      <c r="A34" s="69"/>
      <c r="B34" s="69"/>
      <c r="C34" s="69"/>
      <c r="D34" s="69" t="n">
        <v>0.08</v>
      </c>
      <c r="E34" s="69"/>
      <c r="F34" s="69" t="n">
        <v>2822</v>
      </c>
      <c r="G34" s="70"/>
      <c r="H34" s="69"/>
      <c r="I34" s="71" t="n">
        <f aca="false">SUM(I31:I33)</f>
        <v>14.1030647058823</v>
      </c>
      <c r="J34" s="64" t="n">
        <f aca="false">SUM(I34*F34)/1000</f>
        <v>39.7988486</v>
      </c>
      <c r="AMF34" s="54"/>
      <c r="AMG34" s="54"/>
      <c r="AMH34" s="54"/>
      <c r="AMI34" s="54"/>
      <c r="AMJ34" s="54"/>
    </row>
    <row r="35" customFormat="false" ht="15" hidden="false" customHeight="true" outlineLevel="0" collapsed="false">
      <c r="A35" s="76" t="s">
        <v>48</v>
      </c>
      <c r="B35" s="76"/>
      <c r="C35" s="76"/>
      <c r="D35" s="76"/>
      <c r="E35" s="76"/>
      <c r="F35" s="76"/>
      <c r="G35" s="76"/>
      <c r="H35" s="76"/>
      <c r="I35" s="76"/>
      <c r="J35" s="76"/>
    </row>
    <row r="36" customFormat="false" ht="15" hidden="false" customHeight="false" outlineLevel="0" collapsed="false">
      <c r="A36" s="65" t="s">
        <v>69</v>
      </c>
      <c r="B36" s="65" t="s">
        <v>70</v>
      </c>
      <c r="C36" s="62" t="n">
        <v>15037</v>
      </c>
      <c r="D36" s="65" t="n">
        <v>0.01</v>
      </c>
      <c r="E36" s="65" t="n">
        <f aca="false">SUM(C36*D36)</f>
        <v>150.37</v>
      </c>
      <c r="F36" s="65" t="n">
        <v>432</v>
      </c>
      <c r="G36" s="63" t="n">
        <f aca="false">E36/F36</f>
        <v>0.348078703703704</v>
      </c>
      <c r="H36" s="62" t="n">
        <v>6.21</v>
      </c>
      <c r="I36" s="67" t="n">
        <f aca="false">SUM(H36*G36)</f>
        <v>2.16156875</v>
      </c>
    </row>
    <row r="37" customFormat="false" ht="15" hidden="false" customHeight="false" outlineLevel="0" collapsed="false">
      <c r="A37" s="65" t="s">
        <v>71</v>
      </c>
      <c r="B37" s="65" t="s">
        <v>72</v>
      </c>
      <c r="C37" s="65" t="n">
        <v>92.45</v>
      </c>
      <c r="D37" s="65" t="n">
        <v>0.01</v>
      </c>
      <c r="E37" s="66" t="n">
        <f aca="false">SUM(C37*D37)</f>
        <v>0.9245</v>
      </c>
      <c r="F37" s="66" t="n">
        <v>432</v>
      </c>
      <c r="G37" s="63" t="n">
        <f aca="false">E37/F37</f>
        <v>0.0021400462962963</v>
      </c>
      <c r="H37" s="65" t="n">
        <v>4259.15</v>
      </c>
      <c r="I37" s="67" t="n">
        <f aca="false">SUM(H37*G37)</f>
        <v>9.11477818287037</v>
      </c>
    </row>
    <row r="38" customFormat="false" ht="37.5" hidden="false" customHeight="false" outlineLevel="0" collapsed="false">
      <c r="A38" s="68" t="s">
        <v>73</v>
      </c>
      <c r="B38" s="65" t="s">
        <v>74</v>
      </c>
      <c r="C38" s="65" t="n">
        <v>354</v>
      </c>
      <c r="D38" s="65" t="n">
        <v>0.01</v>
      </c>
      <c r="E38" s="65" t="n">
        <f aca="false">SUM(C38*D38)</f>
        <v>3.54</v>
      </c>
      <c r="F38" s="65" t="n">
        <v>432</v>
      </c>
      <c r="G38" s="63" t="n">
        <f aca="false">E38/F38</f>
        <v>0.00819444444444444</v>
      </c>
      <c r="H38" s="65" t="n">
        <v>29.23</v>
      </c>
      <c r="I38" s="67" t="n">
        <f aca="false">SUM(H38*G38)</f>
        <v>0.239523611111111</v>
      </c>
    </row>
    <row r="39" s="64" customFormat="true" ht="15" hidden="false" customHeight="false" outlineLevel="0" collapsed="false">
      <c r="A39" s="69"/>
      <c r="B39" s="69"/>
      <c r="C39" s="69"/>
      <c r="D39" s="69" t="n">
        <v>0.01</v>
      </c>
      <c r="E39" s="69"/>
      <c r="F39" s="69" t="n">
        <v>432</v>
      </c>
      <c r="G39" s="70"/>
      <c r="H39" s="69"/>
      <c r="I39" s="71" t="n">
        <f aca="false">SUM(I36:I38)</f>
        <v>11.5158705439815</v>
      </c>
      <c r="J39" s="64" t="n">
        <f aca="false">SUM(I39*F39)/1000</f>
        <v>4.974856075</v>
      </c>
      <c r="AMF39" s="54"/>
      <c r="AMG39" s="54"/>
      <c r="AMH39" s="54"/>
      <c r="AMI39" s="54"/>
      <c r="AMJ39" s="54"/>
    </row>
    <row r="40" customFormat="false" ht="15" hidden="false" customHeight="true" outlineLevel="0" collapsed="false">
      <c r="A40" s="76" t="s">
        <v>79</v>
      </c>
      <c r="B40" s="76"/>
      <c r="C40" s="76"/>
      <c r="D40" s="76"/>
      <c r="E40" s="76"/>
      <c r="F40" s="76"/>
      <c r="G40" s="76"/>
      <c r="H40" s="76"/>
      <c r="I40" s="76"/>
      <c r="J40" s="76"/>
    </row>
    <row r="41" customFormat="false" ht="15" hidden="false" customHeight="false" outlineLevel="0" collapsed="false">
      <c r="A41" s="65" t="s">
        <v>69</v>
      </c>
      <c r="B41" s="65" t="s">
        <v>70</v>
      </c>
      <c r="C41" s="62" t="n">
        <v>15037</v>
      </c>
      <c r="D41" s="65" t="n">
        <v>0.01</v>
      </c>
      <c r="E41" s="65" t="n">
        <f aca="false">SUM(C41*D41)</f>
        <v>150.37</v>
      </c>
      <c r="F41" s="65" t="n">
        <v>408</v>
      </c>
      <c r="G41" s="63" t="n">
        <f aca="false">E41/F41</f>
        <v>0.368553921568627</v>
      </c>
      <c r="H41" s="62" t="n">
        <v>6.21</v>
      </c>
      <c r="I41" s="67" t="n">
        <f aca="false">SUM(H41*G41)</f>
        <v>2.28871985294118</v>
      </c>
    </row>
    <row r="42" customFormat="false" ht="15" hidden="false" customHeight="false" outlineLevel="0" collapsed="false">
      <c r="A42" s="65" t="s">
        <v>71</v>
      </c>
      <c r="B42" s="65" t="s">
        <v>72</v>
      </c>
      <c r="C42" s="65" t="n">
        <v>92.45</v>
      </c>
      <c r="D42" s="65" t="n">
        <v>0.01</v>
      </c>
      <c r="E42" s="66" t="n">
        <f aca="false">SUM(C42*D42)</f>
        <v>0.9245</v>
      </c>
      <c r="F42" s="65" t="n">
        <v>408</v>
      </c>
      <c r="G42" s="63" t="n">
        <f aca="false">E42/F42</f>
        <v>0.00226593137254902</v>
      </c>
      <c r="H42" s="65" t="n">
        <v>4259.15</v>
      </c>
      <c r="I42" s="67" t="n">
        <f aca="false">SUM(H42*G42)</f>
        <v>9.65094160539216</v>
      </c>
    </row>
    <row r="43" customFormat="false" ht="37.5" hidden="false" customHeight="false" outlineLevel="0" collapsed="false">
      <c r="A43" s="68" t="s">
        <v>73</v>
      </c>
      <c r="B43" s="65" t="s">
        <v>74</v>
      </c>
      <c r="C43" s="65" t="n">
        <v>354</v>
      </c>
      <c r="D43" s="65" t="n">
        <v>0.01</v>
      </c>
      <c r="E43" s="65" t="n">
        <f aca="false">SUM(C43*D43)</f>
        <v>3.54</v>
      </c>
      <c r="F43" s="65" t="n">
        <v>408</v>
      </c>
      <c r="G43" s="63" t="n">
        <f aca="false">E43/F43</f>
        <v>0.00867647058823529</v>
      </c>
      <c r="H43" s="65" t="n">
        <v>29.23</v>
      </c>
      <c r="I43" s="67" t="n">
        <f aca="false">SUM(H43*G43)</f>
        <v>0.253613235294118</v>
      </c>
    </row>
    <row r="44" s="64" customFormat="true" ht="15" hidden="false" customHeight="false" outlineLevel="0" collapsed="false">
      <c r="A44" s="69"/>
      <c r="B44" s="69"/>
      <c r="C44" s="69"/>
      <c r="D44" s="69" t="n">
        <v>0.01</v>
      </c>
      <c r="E44" s="69"/>
      <c r="F44" s="69" t="n">
        <v>408</v>
      </c>
      <c r="G44" s="70"/>
      <c r="H44" s="69"/>
      <c r="I44" s="71" t="n">
        <f aca="false">SUM(I41:I43)</f>
        <v>12.1932746936275</v>
      </c>
      <c r="J44" s="64" t="n">
        <f aca="false">SUM(I44*F44)/1000</f>
        <v>4.974856075</v>
      </c>
      <c r="AMF44" s="54"/>
      <c r="AMG44" s="54"/>
      <c r="AMH44" s="54"/>
      <c r="AMI44" s="54"/>
      <c r="AMJ44" s="54"/>
    </row>
    <row r="45" customFormat="false" ht="25.5" hidden="false" customHeight="true" outlineLevel="0" collapsed="false">
      <c r="A45" s="76" t="s">
        <v>80</v>
      </c>
      <c r="B45" s="76"/>
      <c r="C45" s="76"/>
      <c r="D45" s="76"/>
      <c r="E45" s="76"/>
      <c r="F45" s="76"/>
      <c r="G45" s="76"/>
      <c r="H45" s="76"/>
      <c r="I45" s="76"/>
      <c r="J45" s="76"/>
    </row>
    <row r="46" customFormat="false" ht="15" hidden="false" customHeight="false" outlineLevel="0" collapsed="false">
      <c r="A46" s="65" t="s">
        <v>69</v>
      </c>
      <c r="B46" s="65" t="s">
        <v>70</v>
      </c>
      <c r="C46" s="62" t="n">
        <v>15037</v>
      </c>
      <c r="D46" s="65" t="n">
        <v>0.1</v>
      </c>
      <c r="E46" s="65" t="n">
        <f aca="false">SUM(C46*D46)</f>
        <v>1503.7</v>
      </c>
      <c r="F46" s="65" t="n">
        <v>3264</v>
      </c>
      <c r="G46" s="63" t="n">
        <f aca="false">E46/F46</f>
        <v>0.460692401960784</v>
      </c>
      <c r="H46" s="62" t="n">
        <v>6.21</v>
      </c>
      <c r="I46" s="67" t="n">
        <f aca="false">SUM(H46*G46)</f>
        <v>2.86089981617647</v>
      </c>
    </row>
    <row r="47" customFormat="false" ht="15" hidden="false" customHeight="false" outlineLevel="0" collapsed="false">
      <c r="A47" s="65" t="s">
        <v>71</v>
      </c>
      <c r="B47" s="65" t="s">
        <v>72</v>
      </c>
      <c r="C47" s="65" t="n">
        <v>92.45</v>
      </c>
      <c r="D47" s="65" t="n">
        <v>0.1</v>
      </c>
      <c r="E47" s="66" t="n">
        <f aca="false">SUM(C47*D47)</f>
        <v>9.245</v>
      </c>
      <c r="F47" s="65" t="n">
        <v>3264</v>
      </c>
      <c r="G47" s="63" t="n">
        <f aca="false">E47/F47</f>
        <v>0.00283241421568627</v>
      </c>
      <c r="H47" s="65" t="n">
        <v>4259.15</v>
      </c>
      <c r="I47" s="67" t="n">
        <f aca="false">SUM(H47*G47)</f>
        <v>12.0636770067402</v>
      </c>
    </row>
    <row r="48" customFormat="false" ht="37.5" hidden="false" customHeight="false" outlineLevel="0" collapsed="false">
      <c r="A48" s="68" t="s">
        <v>73</v>
      </c>
      <c r="B48" s="65" t="s">
        <v>74</v>
      </c>
      <c r="C48" s="65" t="n">
        <v>354</v>
      </c>
      <c r="D48" s="65" t="n">
        <v>0.1</v>
      </c>
      <c r="E48" s="65" t="n">
        <f aca="false">SUM(C48*D48)</f>
        <v>35.4</v>
      </c>
      <c r="F48" s="65" t="n">
        <v>3264</v>
      </c>
      <c r="G48" s="63" t="n">
        <f aca="false">E48/F48</f>
        <v>0.0108455882352941</v>
      </c>
      <c r="H48" s="65" t="n">
        <v>29.23</v>
      </c>
      <c r="I48" s="67" t="n">
        <f aca="false">SUM(H48*G48)</f>
        <v>0.317016544117647</v>
      </c>
    </row>
    <row r="49" customFormat="false" ht="15" hidden="false" customHeight="false" outlineLevel="0" collapsed="false">
      <c r="A49" s="69"/>
      <c r="B49" s="69"/>
      <c r="C49" s="69"/>
      <c r="D49" s="69" t="n">
        <v>0.1</v>
      </c>
      <c r="E49" s="69"/>
      <c r="F49" s="69" t="n">
        <v>3264</v>
      </c>
      <c r="G49" s="70"/>
      <c r="H49" s="69"/>
      <c r="I49" s="71" t="n">
        <f aca="false">SUM(I46:I48)</f>
        <v>15.2415933670343</v>
      </c>
      <c r="J49" s="64" t="n">
        <f aca="false">SUM(I49*F49)/1000</f>
        <v>49.74856075</v>
      </c>
    </row>
    <row r="50" customFormat="false" ht="15" hidden="false" customHeight="false" outlineLevel="0" collapsed="false">
      <c r="D50" s="52" t="n">
        <f aca="false">D9+D14+D19+D24+D29+D34+D39+D44+D49</f>
        <v>1</v>
      </c>
      <c r="F50" s="52" t="n">
        <f aca="false">F9+F14+F19+F24+F29+F34+F39+F44+F49</f>
        <v>33798</v>
      </c>
      <c r="J50" s="52" t="n">
        <f aca="false">J9+J14+J19+J24+J29+J34+J39+J44+J49</f>
        <v>497.4856075</v>
      </c>
    </row>
  </sheetData>
  <mergeCells count="12">
    <mergeCell ref="A1:J1"/>
    <mergeCell ref="A2:J2"/>
    <mergeCell ref="A3:I3"/>
    <mergeCell ref="A5:I5"/>
    <mergeCell ref="A10:I10"/>
    <mergeCell ref="A15:I15"/>
    <mergeCell ref="A20:I20"/>
    <mergeCell ref="A25:I25"/>
    <mergeCell ref="A30:I30"/>
    <mergeCell ref="A35:I35"/>
    <mergeCell ref="A40:I40"/>
    <mergeCell ref="A45:I4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A6" activeCellId="0" sqref="A6"/>
    </sheetView>
  </sheetViews>
  <sheetFormatPr defaultRowHeight="13.8" zeroHeight="false" outlineLevelRow="0" outlineLevelCol="0"/>
  <cols>
    <col collapsed="false" customWidth="true" hidden="false" outlineLevel="0" max="1" min="1" style="40" width="25.14"/>
    <col collapsed="false" customWidth="true" hidden="false" outlineLevel="0" max="2" min="2" style="40" width="12.64"/>
    <col collapsed="false" customWidth="true" hidden="false" outlineLevel="0" max="3" min="3" style="40" width="12.57"/>
    <col collapsed="false" customWidth="false" hidden="true" outlineLevel="0" max="4" min="4" style="40" width="11.42"/>
    <col collapsed="false" customWidth="true" hidden="false" outlineLevel="0" max="5" min="5" style="40" width="17.4"/>
    <col collapsed="false" customWidth="true" hidden="false" outlineLevel="0" max="6" min="6" style="40" width="16.71"/>
    <col collapsed="false" customWidth="true" hidden="false" outlineLevel="0" max="8" min="7" style="40" width="10.71"/>
    <col collapsed="false" customWidth="true" hidden="false" outlineLevel="0" max="1025" min="9" style="40" width="9.13"/>
  </cols>
  <sheetData>
    <row r="1" s="17" customFormat="true" ht="24" hidden="false" customHeight="true" outlineLevel="0" collapsed="false">
      <c r="A1" s="77" t="s">
        <v>81</v>
      </c>
      <c r="B1" s="77"/>
      <c r="C1" s="77"/>
      <c r="D1" s="77"/>
      <c r="E1" s="77"/>
      <c r="F1" s="77"/>
      <c r="G1" s="77"/>
      <c r="H1" s="77"/>
    </row>
    <row r="2" s="17" customFormat="true" ht="24" hidden="false" customHeight="true" outlineLevel="0" collapsed="false">
      <c r="A2" s="16" t="s">
        <v>82</v>
      </c>
      <c r="B2" s="16"/>
      <c r="C2" s="16"/>
      <c r="D2" s="16"/>
      <c r="E2" s="16"/>
      <c r="F2" s="16"/>
      <c r="G2" s="16"/>
    </row>
    <row r="3" s="17" customFormat="true" ht="192.75" hidden="false" customHeight="false" outlineLevel="0" collapsed="false">
      <c r="A3" s="78" t="s">
        <v>41</v>
      </c>
      <c r="B3" s="78"/>
      <c r="C3" s="78" t="s">
        <v>42</v>
      </c>
      <c r="D3" s="79" t="s">
        <v>43</v>
      </c>
      <c r="E3" s="79" t="s">
        <v>44</v>
      </c>
      <c r="F3" s="79" t="s">
        <v>45</v>
      </c>
      <c r="G3" s="78" t="s">
        <v>46</v>
      </c>
      <c r="H3" s="78" t="s">
        <v>47</v>
      </c>
      <c r="I3" s="78" t="s">
        <v>48</v>
      </c>
      <c r="J3" s="78" t="s">
        <v>49</v>
      </c>
      <c r="K3" s="79" t="s">
        <v>50</v>
      </c>
    </row>
    <row r="4" s="17" customFormat="true" ht="24" hidden="false" customHeight="false" outlineLevel="0" collapsed="false">
      <c r="A4" s="80" t="s">
        <v>51</v>
      </c>
      <c r="B4" s="80" t="n">
        <v>33798</v>
      </c>
      <c r="C4" s="27" t="n">
        <v>8333</v>
      </c>
      <c r="D4" s="27" t="n">
        <v>8568</v>
      </c>
      <c r="E4" s="27" t="n">
        <v>5544</v>
      </c>
      <c r="F4" s="27" t="n">
        <v>1452</v>
      </c>
      <c r="G4" s="27" t="n">
        <v>2975</v>
      </c>
      <c r="H4" s="27" t="n">
        <v>2822</v>
      </c>
      <c r="I4" s="27" t="n">
        <v>432</v>
      </c>
      <c r="J4" s="27" t="n">
        <v>408</v>
      </c>
      <c r="K4" s="81" t="n">
        <v>3264</v>
      </c>
    </row>
    <row r="5" s="17" customFormat="true" ht="13.8" hidden="false" customHeight="false" outlineLevel="0" collapsed="false">
      <c r="A5" s="82" t="s">
        <v>52</v>
      </c>
      <c r="B5" s="83" t="n">
        <v>39500</v>
      </c>
      <c r="C5" s="27"/>
      <c r="D5" s="27"/>
      <c r="E5" s="27"/>
      <c r="F5" s="27"/>
      <c r="G5" s="27"/>
      <c r="H5" s="27"/>
      <c r="I5" s="27"/>
      <c r="J5" s="27"/>
      <c r="K5" s="81"/>
    </row>
    <row r="6" s="17" customFormat="true" ht="24" hidden="false" customHeight="false" outlineLevel="0" collapsed="false">
      <c r="A6" s="82" t="s">
        <v>53</v>
      </c>
      <c r="B6" s="84" t="n">
        <f aca="false">SUM(B5/B4)</f>
        <v>1.16870820758625</v>
      </c>
      <c r="C6" s="28"/>
      <c r="D6" s="28"/>
      <c r="E6" s="28"/>
      <c r="F6" s="28"/>
      <c r="G6" s="28"/>
      <c r="H6" s="27"/>
      <c r="I6" s="27"/>
      <c r="J6" s="27"/>
      <c r="K6" s="81"/>
    </row>
    <row r="7" s="17" customFormat="true" ht="13.8" hidden="false" customHeight="false" outlineLevel="0" collapsed="false">
      <c r="A7" s="82" t="s">
        <v>54</v>
      </c>
      <c r="B7" s="27"/>
      <c r="C7" s="85" t="n">
        <f aca="false">SUM(B6*C4)</f>
        <v>9738.8454938162</v>
      </c>
      <c r="D7" s="85" t="n">
        <f aca="false">SUM(B6*D4)</f>
        <v>10013.491922599</v>
      </c>
      <c r="E7" s="85" t="n">
        <f aca="false">SUM(B6*E4)</f>
        <v>6479.31830285816</v>
      </c>
      <c r="F7" s="85" t="n">
        <f aca="false">SUM(B6*F4)</f>
        <v>1696.96431741523</v>
      </c>
      <c r="G7" s="85" t="n">
        <f aca="false">SUM(B6*G4)</f>
        <v>3476.90691756909</v>
      </c>
      <c r="H7" s="27" t="n">
        <f aca="false">H4*B6</f>
        <v>3298.09456180839</v>
      </c>
      <c r="I7" s="27" t="n">
        <f aca="false">I4*B6</f>
        <v>504.881945677259</v>
      </c>
      <c r="J7" s="27" t="n">
        <f aca="false">J4*B6</f>
        <v>476.832948695189</v>
      </c>
      <c r="K7" s="27" t="n">
        <f aca="false">K4*B6</f>
        <v>3814.66358956151</v>
      </c>
    </row>
    <row r="8" customFormat="false" ht="15" hidden="false" customHeight="false" outlineLevel="0" collapsed="false"/>
    <row r="10" customFormat="false" ht="15" hidden="false" customHeight="false" outlineLevel="0" collapsed="false"/>
    <row r="11" customFormat="false" ht="15" hidden="false" customHeight="false" outlineLevel="0" collapsed="false"/>
    <row r="12" customFormat="false" ht="15" hidden="false" customHeight="false" outlineLevel="0" collapsed="false"/>
    <row r="13" customFormat="false" ht="15" hidden="false" customHeight="false" outlineLevel="0" collapsed="false"/>
    <row r="14" customFormat="false" ht="15" hidden="false" customHeight="false" outlineLevel="0" collapsed="false"/>
    <row r="15" customFormat="false" ht="15.75" hidden="false" customHeight="true" outlineLevel="0" collapsed="false"/>
    <row r="16" customFormat="false" ht="15" hidden="false" customHeight="false" outlineLevel="0" collapsed="false"/>
    <row r="17" customFormat="false" ht="31.5" hidden="false" customHeight="true" outlineLevel="0" collapsed="false"/>
    <row r="18" customFormat="false" ht="15" hidden="false" customHeight="false" outlineLevel="0" collapsed="false"/>
    <row r="19" customFormat="false" ht="15" hidden="false" customHeight="false" outlineLevel="0" collapsed="false"/>
    <row r="20" customFormat="false" ht="15" hidden="false" customHeight="false" outlineLevel="0" collapsed="false"/>
    <row r="21" customFormat="false" ht="15" hidden="false" customHeight="false" outlineLevel="0" collapsed="false"/>
    <row r="22" customFormat="false" ht="15" hidden="false" customHeight="false" outlineLevel="0" collapsed="false"/>
    <row r="23" customFormat="false" ht="15" hidden="false" customHeight="false" outlineLevel="0" collapsed="false"/>
    <row r="24" customFormat="false" ht="15" hidden="false" customHeight="false" outlineLevel="0" collapsed="false"/>
    <row r="25" customFormat="false" ht="15" hidden="false" customHeight="false" outlineLevel="0" collapsed="false"/>
    <row r="26" customFormat="false" ht="15" hidden="false" customHeight="false" outlineLevel="0" collapsed="false"/>
    <row r="27" customFormat="false" ht="15" hidden="false" customHeight="false" outlineLevel="0" collapsed="false"/>
    <row r="28" customFormat="false" ht="15" hidden="false" customHeight="false" outlineLevel="0" collapsed="false"/>
    <row r="29" customFormat="false" ht="15" hidden="false" customHeight="false" outlineLevel="0" collapsed="false"/>
    <row r="30" customFormat="false" ht="15" hidden="false" customHeight="false" outlineLevel="0" collapsed="false"/>
    <row r="31" customFormat="false" ht="15" hidden="false" customHeight="false" outlineLevel="0" collapsed="false"/>
    <row r="32" customFormat="false" ht="15" hidden="false" customHeight="false" outlineLevel="0" collapsed="false"/>
    <row r="33" customFormat="false" ht="15" hidden="false" customHeight="false" outlineLevel="0" collapsed="false"/>
    <row r="34" customFormat="false" ht="15.75" hidden="false" customHeight="true" outlineLevel="0" collapsed="false"/>
    <row r="35" customFormat="false" ht="15" hidden="false" customHeight="false" outlineLevel="0" collapsed="false"/>
    <row r="36" customFormat="false" ht="33" hidden="false" customHeight="true" outlineLevel="0" collapsed="false"/>
    <row r="37" customFormat="false" ht="15" hidden="false" customHeight="false" outlineLevel="0" collapsed="false"/>
    <row r="38" customFormat="false" ht="15" hidden="false" customHeight="false" outlineLevel="0" collapsed="false"/>
    <row r="39" customFormat="false" ht="15" hidden="false" customHeight="false" outlineLevel="0" collapsed="false"/>
    <row r="40" customFormat="false" ht="15" hidden="false" customHeight="false" outlineLevel="0" collapsed="false"/>
    <row r="41" customFormat="false" ht="15" hidden="false" customHeight="false" outlineLevel="0" collapsed="false"/>
    <row r="42" customFormat="false" ht="15" hidden="false" customHeight="false" outlineLevel="0" collapsed="false"/>
    <row r="43" customFormat="false" ht="15" hidden="false" customHeight="false" outlineLevel="0" collapsed="false"/>
    <row r="44" customFormat="false" ht="15" hidden="false" customHeight="false" outlineLevel="0" collapsed="false"/>
    <row r="45" customFormat="false" ht="15" hidden="false" customHeight="false" outlineLevel="0" collapsed="false"/>
    <row r="46" customFormat="false" ht="15" hidden="false" customHeight="false" outlineLevel="0" collapsed="false"/>
    <row r="47" customFormat="false" ht="15" hidden="false" customHeight="false" outlineLevel="0" collapsed="false"/>
    <row r="48" customFormat="false" ht="15" hidden="false" customHeight="false" outlineLevel="0" collapsed="false"/>
    <row r="49" customFormat="false" ht="15" hidden="false" customHeight="false" outlineLevel="0" collapsed="false"/>
    <row r="50" customFormat="false" ht="15" hidden="false" customHeight="false" outlineLevel="0" collapsed="false"/>
    <row r="51" customFormat="false" ht="15" hidden="false" customHeight="false" outlineLevel="0" collapsed="false"/>
    <row r="52" customFormat="false" ht="15" hidden="false" customHeight="false" outlineLevel="0" collapsed="false"/>
    <row r="53" customFormat="false" ht="15.75" hidden="false" customHeight="true" outlineLevel="0" collapsed="false"/>
    <row r="54" customFormat="false" ht="15" hidden="false" customHeight="false" outlineLevel="0" collapsed="false"/>
    <row r="55" customFormat="false" ht="43.5" hidden="false" customHeight="true" outlineLevel="0" collapsed="false"/>
    <row r="56" customFormat="false" ht="15" hidden="false" customHeight="false" outlineLevel="0" collapsed="false"/>
    <row r="57" customFormat="false" ht="15" hidden="false" customHeight="false" outlineLevel="0" collapsed="false"/>
    <row r="58" customFormat="false" ht="15" hidden="false" customHeight="false" outlineLevel="0" collapsed="false"/>
    <row r="59" customFormat="false" ht="15" hidden="false" customHeight="false" outlineLevel="0" collapsed="false"/>
    <row r="60" customFormat="false" ht="15" hidden="false" customHeight="false" outlineLevel="0" collapsed="false"/>
    <row r="61" customFormat="false" ht="15" hidden="false" customHeight="false" outlineLevel="0" collapsed="false"/>
    <row r="62" customFormat="false" ht="15" hidden="false" customHeight="false" outlineLevel="0" collapsed="false"/>
    <row r="63" customFormat="false" ht="15" hidden="false" customHeight="false" outlineLevel="0" collapsed="false"/>
    <row r="64" customFormat="false" ht="15" hidden="false" customHeight="false" outlineLevel="0" collapsed="false"/>
    <row r="65" customFormat="false" ht="15" hidden="false" customHeight="false" outlineLevel="0" collapsed="false"/>
    <row r="66" customFormat="false" ht="15" hidden="false" customHeight="false" outlineLevel="0" collapsed="false"/>
    <row r="67" customFormat="false" ht="15" hidden="false" customHeight="false" outlineLevel="0" collapsed="false"/>
    <row r="68" customFormat="false" ht="15" hidden="false" customHeight="false" outlineLevel="0" collapsed="false"/>
    <row r="69" customFormat="false" ht="15" hidden="false" customHeight="false" outlineLevel="0" collapsed="false"/>
    <row r="70" customFormat="false" ht="15" hidden="false" customHeight="false" outlineLevel="0" collapsed="false"/>
    <row r="71" customFormat="false" ht="15" hidden="false" customHeight="false" outlineLevel="0" collapsed="false"/>
    <row r="72" customFormat="false" ht="15.75" hidden="false" customHeight="true" outlineLevel="0" collapsed="false"/>
    <row r="73" customFormat="false" ht="15" hidden="false" customHeight="false" outlineLevel="0" collapsed="false"/>
    <row r="74" customFormat="false" ht="28.5" hidden="false" customHeight="true" outlineLevel="0" collapsed="false"/>
    <row r="75" customFormat="false" ht="15" hidden="false" customHeight="false" outlineLevel="0" collapsed="false"/>
    <row r="76" customFormat="false" ht="15" hidden="false" customHeight="false" outlineLevel="0" collapsed="false"/>
    <row r="77" customFormat="false" ht="15" hidden="false" customHeight="false" outlineLevel="0" collapsed="false"/>
    <row r="78" customFormat="false" ht="15" hidden="false" customHeight="false" outlineLevel="0" collapsed="false"/>
    <row r="79" customFormat="false" ht="15" hidden="false" customHeight="false" outlineLevel="0" collapsed="false"/>
    <row r="80" customFormat="false" ht="15" hidden="false" customHeight="false" outlineLevel="0" collapsed="false"/>
    <row r="81" customFormat="false" ht="15" hidden="false" customHeight="false" outlineLevel="0" collapsed="false"/>
    <row r="82" customFormat="false" ht="15" hidden="false" customHeight="false" outlineLevel="0" collapsed="false"/>
    <row r="83" customFormat="false" ht="15" hidden="false" customHeight="false" outlineLevel="0" collapsed="false"/>
    <row r="84" customFormat="false" ht="15" hidden="false" customHeight="false" outlineLevel="0" collapsed="false"/>
    <row r="85" customFormat="false" ht="15" hidden="false" customHeight="false" outlineLevel="0" collapsed="false"/>
    <row r="86" customFormat="false" ht="15" hidden="false" customHeight="false" outlineLevel="0" collapsed="false"/>
    <row r="87" customFormat="false" ht="15" hidden="false" customHeight="false" outlineLevel="0" collapsed="false"/>
    <row r="88" customFormat="false" ht="15" hidden="false" customHeight="false" outlineLevel="0" collapsed="false"/>
    <row r="89" customFormat="false" ht="15" hidden="false" customHeight="false" outlineLevel="0" collapsed="false"/>
    <row r="90" customFormat="false" ht="15" hidden="false" customHeight="false" outlineLevel="0" collapsed="false"/>
    <row r="91" customFormat="false" ht="15.75" hidden="false" customHeight="true" outlineLevel="0" collapsed="false"/>
    <row r="92" customFormat="false" ht="15" hidden="false" customHeight="false" outlineLevel="0" collapsed="false"/>
    <row r="93" customFormat="false" ht="36.75" hidden="false" customHeight="true" outlineLevel="0" collapsed="false"/>
    <row r="94" customFormat="false" ht="15" hidden="false" customHeight="false" outlineLevel="0" collapsed="false"/>
    <row r="95" customFormat="false" ht="15" hidden="false" customHeight="false" outlineLevel="0" collapsed="false"/>
    <row r="96" customFormat="false" ht="15" hidden="false" customHeight="false" outlineLevel="0" collapsed="false"/>
    <row r="97" customFormat="false" ht="15" hidden="false" customHeight="false" outlineLevel="0" collapsed="false"/>
    <row r="98" customFormat="false" ht="15" hidden="false" customHeight="false" outlineLevel="0" collapsed="false"/>
    <row r="99" customFormat="false" ht="15" hidden="false" customHeight="false" outlineLevel="0" collapsed="false"/>
    <row r="100" customFormat="false" ht="15" hidden="false" customHeight="false" outlineLevel="0" collapsed="false"/>
    <row r="101" customFormat="false" ht="15" hidden="false" customHeight="false" outlineLevel="0" collapsed="false"/>
    <row r="102" customFormat="false" ht="15" hidden="false" customHeight="false" outlineLevel="0" collapsed="false"/>
    <row r="103" customFormat="false" ht="15" hidden="false" customHeight="false" outlineLevel="0" collapsed="false"/>
    <row r="104" customFormat="false" ht="15" hidden="false" customHeight="false" outlineLevel="0" collapsed="false"/>
    <row r="105" customFormat="false" ht="15" hidden="false" customHeight="false" outlineLevel="0" collapsed="false"/>
    <row r="106" customFormat="false" ht="15" hidden="false" customHeight="false" outlineLevel="0" collapsed="false"/>
    <row r="107" customFormat="false" ht="15" hidden="false" customHeight="false" outlineLevel="0" collapsed="false"/>
    <row r="108" customFormat="false" ht="15" hidden="false" customHeight="false" outlineLevel="0" collapsed="false"/>
    <row r="109" customFormat="false" ht="15" hidden="false" customHeight="false" outlineLevel="0" collapsed="false"/>
    <row r="110" customFormat="false" ht="15.75" hidden="false" customHeight="true" outlineLevel="0" collapsed="false"/>
    <row r="112" customFormat="false" ht="28.5" hidden="false" customHeight="true" outlineLevel="0" collapsed="false"/>
    <row r="113" customFormat="false" ht="15" hidden="false" customHeight="false" outlineLevel="0" collapsed="false"/>
    <row r="114" customFormat="false" ht="15" hidden="false" customHeight="false" outlineLevel="0" collapsed="false"/>
    <row r="115" customFormat="false" ht="15" hidden="false" customHeight="false" outlineLevel="0" collapsed="false"/>
    <row r="116" customFormat="false" ht="15" hidden="false" customHeight="false" outlineLevel="0" collapsed="false"/>
    <row r="117" customFormat="false" ht="15" hidden="false" customHeight="false" outlineLevel="0" collapsed="false"/>
    <row r="118" customFormat="false" ht="15" hidden="false" customHeight="false" outlineLevel="0" collapsed="false"/>
    <row r="119" customFormat="false" ht="15" hidden="false" customHeight="false" outlineLevel="0" collapsed="false"/>
    <row r="120" customFormat="false" ht="15" hidden="false" customHeight="false" outlineLevel="0" collapsed="false"/>
    <row r="121" customFormat="false" ht="15" hidden="false" customHeight="false" outlineLevel="0" collapsed="false"/>
    <row r="122" customFormat="false" ht="15" hidden="false" customHeight="false" outlineLevel="0" collapsed="false"/>
    <row r="123" customFormat="false" ht="15" hidden="false" customHeight="false" outlineLevel="0" collapsed="false"/>
    <row r="124" customFormat="false" ht="15" hidden="false" customHeight="false" outlineLevel="0" collapsed="false"/>
    <row r="125" customFormat="false" ht="15" hidden="false" customHeight="false" outlineLevel="0" collapsed="false"/>
    <row r="126" customFormat="false" ht="15" hidden="false" customHeight="false" outlineLevel="0" collapsed="false"/>
    <row r="127" customFormat="false" ht="15" hidden="false" customHeight="false" outlineLevel="0" collapsed="false"/>
    <row r="128" customFormat="false" ht="15" hidden="false" customHeight="false" outlineLevel="0" collapsed="false"/>
    <row r="129" customFormat="false" ht="15.75" hidden="false" customHeight="true" outlineLevel="0" collapsed="false"/>
    <row r="131" customFormat="false" ht="37.5" hidden="false" customHeight="true" outlineLevel="0" collapsed="false"/>
    <row r="132" customFormat="false" ht="15" hidden="false" customHeight="false" outlineLevel="0" collapsed="false"/>
    <row r="133" customFormat="false" ht="15" hidden="false" customHeight="false" outlineLevel="0" collapsed="false"/>
    <row r="134" customFormat="false" ht="15" hidden="false" customHeight="false" outlineLevel="0" collapsed="false"/>
    <row r="135" customFormat="false" ht="15" hidden="false" customHeight="false" outlineLevel="0" collapsed="false"/>
    <row r="136" customFormat="false" ht="15" hidden="false" customHeight="false" outlineLevel="0" collapsed="false"/>
    <row r="137" customFormat="false" ht="15" hidden="false" customHeight="false" outlineLevel="0" collapsed="false"/>
    <row r="138" customFormat="false" ht="15" hidden="false" customHeight="false" outlineLevel="0" collapsed="false"/>
    <row r="139" customFormat="false" ht="15" hidden="false" customHeight="false" outlineLevel="0" collapsed="false"/>
    <row r="140" customFormat="false" ht="15" hidden="false" customHeight="false" outlineLevel="0" collapsed="false"/>
    <row r="141" customFormat="false" ht="15" hidden="false" customHeight="false" outlineLevel="0" collapsed="false"/>
    <row r="142" customFormat="false" ht="15" hidden="false" customHeight="false" outlineLevel="0" collapsed="false"/>
    <row r="143" customFormat="false" ht="15" hidden="false" customHeight="false" outlineLevel="0" collapsed="false"/>
    <row r="144" customFormat="false" ht="15" hidden="false" customHeight="false" outlineLevel="0" collapsed="false"/>
    <row r="145" customFormat="false" ht="15" hidden="false" customHeight="false" outlineLevel="0" collapsed="false"/>
    <row r="146" customFormat="false" ht="15" hidden="false" customHeight="false" outlineLevel="0" collapsed="false"/>
    <row r="147" customFormat="false" ht="15" hidden="false" customHeight="false" outlineLevel="0" collapsed="false"/>
    <row r="148" customFormat="false" ht="15.7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H1"/>
    <mergeCell ref="A2:G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3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86" width="22.41"/>
    <col collapsed="false" customWidth="true" hidden="false" outlineLevel="0" max="2" min="2" style="86" width="28.14"/>
    <col collapsed="false" customWidth="true" hidden="false" outlineLevel="0" max="3" min="3" style="86" width="13.15"/>
    <col collapsed="false" customWidth="true" hidden="false" outlineLevel="0" max="4" min="4" style="86" width="11.64"/>
    <col collapsed="false" customWidth="true" hidden="false" outlineLevel="0" max="5" min="5" style="86" width="13.89"/>
    <col collapsed="false" customWidth="true" hidden="false" outlineLevel="0" max="6" min="6" style="86" width="13.7"/>
    <col collapsed="false" customWidth="true" hidden="false" outlineLevel="0" max="7" min="7" style="86" width="13.36"/>
    <col collapsed="false" customWidth="true" hidden="false" outlineLevel="0" max="8" min="8" style="86" width="11.85"/>
    <col collapsed="false" customWidth="true" hidden="false" outlineLevel="0" max="9" min="9" style="86" width="14.62"/>
    <col collapsed="false" customWidth="true" hidden="false" outlineLevel="0" max="10" min="10" style="86" width="11.85"/>
    <col collapsed="false" customWidth="true" hidden="false" outlineLevel="0" max="11" min="11" style="86" width="15.37"/>
    <col collapsed="false" customWidth="true" hidden="false" outlineLevel="0" max="12" min="12" style="86" width="12.04"/>
    <col collapsed="false" customWidth="true" hidden="false" outlineLevel="0" max="1025" min="13" style="86" width="8.71"/>
  </cols>
  <sheetData>
    <row r="1" s="88" customFormat="true" ht="15" hidden="false" customHeight="false" outlineLevel="0" collapsed="false">
      <c r="A1" s="87" t="s">
        <v>83</v>
      </c>
      <c r="B1" s="87"/>
      <c r="C1" s="87"/>
      <c r="D1" s="87"/>
      <c r="E1" s="87"/>
      <c r="F1" s="87"/>
      <c r="G1" s="87"/>
      <c r="H1" s="87"/>
      <c r="I1" s="42"/>
      <c r="J1" s="42"/>
      <c r="K1" s="42"/>
    </row>
    <row r="2" s="7" customFormat="true" ht="38.25" hidden="false" customHeight="true" outlineLevel="0" collapsed="false">
      <c r="A2" s="41" t="s">
        <v>84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="89" customFormat="true" ht="15" hidden="false" customHeight="false" outlineLevel="0" collapsed="false">
      <c r="A3" s="88" t="s">
        <v>85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="89" customFormat="true" ht="157.5" hidden="false" customHeight="false" outlineLevel="0" collapsed="false">
      <c r="A4" s="43" t="s">
        <v>41</v>
      </c>
      <c r="B4" s="43"/>
      <c r="C4" s="43" t="s">
        <v>42</v>
      </c>
      <c r="D4" s="11" t="s">
        <v>43</v>
      </c>
      <c r="E4" s="11" t="s">
        <v>44</v>
      </c>
      <c r="F4" s="11" t="s">
        <v>45</v>
      </c>
      <c r="G4" s="43" t="s">
        <v>46</v>
      </c>
      <c r="H4" s="43" t="s">
        <v>47</v>
      </c>
      <c r="I4" s="43" t="s">
        <v>48</v>
      </c>
      <c r="J4" s="43" t="s">
        <v>49</v>
      </c>
      <c r="K4" s="11" t="s">
        <v>50</v>
      </c>
    </row>
    <row r="5" s="89" customFormat="true" ht="37.5" hidden="false" customHeight="false" outlineLevel="0" collapsed="false">
      <c r="A5" s="44" t="s">
        <v>51</v>
      </c>
      <c r="B5" s="44" t="n">
        <v>33798</v>
      </c>
      <c r="C5" s="45" t="n">
        <v>8333</v>
      </c>
      <c r="D5" s="45" t="n">
        <v>8568</v>
      </c>
      <c r="E5" s="45" t="n">
        <v>5544</v>
      </c>
      <c r="F5" s="45" t="n">
        <v>1452</v>
      </c>
      <c r="G5" s="45" t="n">
        <v>2975</v>
      </c>
      <c r="H5" s="45" t="n">
        <v>2822</v>
      </c>
      <c r="I5" s="45" t="n">
        <v>432</v>
      </c>
      <c r="J5" s="45" t="n">
        <v>408</v>
      </c>
      <c r="K5" s="46" t="n">
        <v>3264</v>
      </c>
    </row>
    <row r="6" s="89" customFormat="true" ht="25.5" hidden="false" customHeight="false" outlineLevel="0" collapsed="false">
      <c r="A6" s="47" t="s">
        <v>52</v>
      </c>
      <c r="B6" s="90" t="n">
        <v>13300</v>
      </c>
      <c r="C6" s="45"/>
      <c r="D6" s="45"/>
      <c r="E6" s="45"/>
      <c r="F6" s="45"/>
      <c r="G6" s="45"/>
      <c r="H6" s="45"/>
      <c r="I6" s="45"/>
      <c r="J6" s="45"/>
      <c r="K6" s="46"/>
    </row>
    <row r="7" s="89" customFormat="true" ht="37.5" hidden="false" customHeight="false" outlineLevel="0" collapsed="false">
      <c r="A7" s="47" t="s">
        <v>53</v>
      </c>
      <c r="B7" s="91" t="n">
        <f aca="false">SUM(B6/B5)</f>
        <v>0.393514409136635</v>
      </c>
      <c r="C7" s="50"/>
      <c r="D7" s="50"/>
      <c r="E7" s="50"/>
      <c r="F7" s="50"/>
      <c r="G7" s="50"/>
      <c r="H7" s="45"/>
      <c r="I7" s="45"/>
      <c r="J7" s="45"/>
      <c r="K7" s="46"/>
    </row>
    <row r="8" s="89" customFormat="true" ht="15" hidden="false" customHeight="false" outlineLevel="0" collapsed="false">
      <c r="A8" s="47" t="s">
        <v>54</v>
      </c>
      <c r="B8" s="45"/>
      <c r="C8" s="51" t="n">
        <f aca="false">SUM(B7*C5)</f>
        <v>3279.15557133558</v>
      </c>
      <c r="D8" s="51" t="n">
        <f aca="false">SUM(B7*D5)</f>
        <v>3371.63145748269</v>
      </c>
      <c r="E8" s="51" t="n">
        <f aca="false">SUM(B7*E5)</f>
        <v>2181.64388425351</v>
      </c>
      <c r="F8" s="51" t="n">
        <f aca="false">SUM(B7*F5)</f>
        <v>571.382922066394</v>
      </c>
      <c r="G8" s="51" t="n">
        <f aca="false">SUM(B7*G5)</f>
        <v>1170.70536718149</v>
      </c>
      <c r="H8" s="45" t="n">
        <f aca="false">H5*B7</f>
        <v>1110.49766258358</v>
      </c>
      <c r="I8" s="45" t="n">
        <f aca="false">I5*B7</f>
        <v>169.998224747026</v>
      </c>
      <c r="J8" s="45" t="n">
        <f aca="false">J5*B7</f>
        <v>160.553878927747</v>
      </c>
      <c r="K8" s="45" t="n">
        <f aca="false">K5*B7</f>
        <v>1284.43103142198</v>
      </c>
    </row>
    <row r="9" s="89" customFormat="true" ht="15" hidden="false" customHeight="false" outlineLevel="0" collapsed="false">
      <c r="B9" s="7"/>
      <c r="C9" s="7"/>
      <c r="D9" s="7"/>
      <c r="H9" s="7"/>
      <c r="I9" s="92"/>
    </row>
    <row r="10" s="88" customFormat="true" ht="15" hidden="false" customHeight="false" outlineLevel="0" collapsed="false">
      <c r="A10" s="88" t="s">
        <v>86</v>
      </c>
      <c r="B10" s="5"/>
      <c r="C10" s="5"/>
      <c r="D10" s="5"/>
      <c r="H10" s="5"/>
      <c r="I10" s="93"/>
    </row>
    <row r="11" s="89" customFormat="true" ht="157.5" hidden="false" customHeight="false" outlineLevel="0" collapsed="false">
      <c r="A11" s="43" t="s">
        <v>41</v>
      </c>
      <c r="B11" s="43"/>
      <c r="C11" s="43" t="s">
        <v>42</v>
      </c>
      <c r="D11" s="11" t="s">
        <v>43</v>
      </c>
      <c r="E11" s="11" t="s">
        <v>44</v>
      </c>
      <c r="F11" s="11" t="s">
        <v>45</v>
      </c>
      <c r="G11" s="43" t="s">
        <v>46</v>
      </c>
      <c r="H11" s="43" t="s">
        <v>47</v>
      </c>
      <c r="I11" s="43" t="s">
        <v>48</v>
      </c>
      <c r="J11" s="43" t="s">
        <v>49</v>
      </c>
      <c r="K11" s="11" t="s">
        <v>50</v>
      </c>
    </row>
    <row r="12" s="89" customFormat="true" ht="37.5" hidden="false" customHeight="false" outlineLevel="0" collapsed="false">
      <c r="A12" s="44" t="s">
        <v>51</v>
      </c>
      <c r="B12" s="44" t="n">
        <v>33798</v>
      </c>
      <c r="C12" s="45" t="n">
        <v>8333</v>
      </c>
      <c r="D12" s="45" t="n">
        <v>8568</v>
      </c>
      <c r="E12" s="45" t="n">
        <v>5544</v>
      </c>
      <c r="F12" s="45" t="n">
        <v>1452</v>
      </c>
      <c r="G12" s="45" t="n">
        <v>2975</v>
      </c>
      <c r="H12" s="45" t="n">
        <v>2822</v>
      </c>
      <c r="I12" s="45" t="n">
        <v>432</v>
      </c>
      <c r="J12" s="45" t="n">
        <v>408</v>
      </c>
      <c r="K12" s="46" t="n">
        <v>3264</v>
      </c>
    </row>
    <row r="13" s="89" customFormat="true" ht="25.5" hidden="false" customHeight="false" outlineLevel="0" collapsed="false">
      <c r="A13" s="47" t="s">
        <v>52</v>
      </c>
      <c r="B13" s="90" t="n">
        <v>15400</v>
      </c>
      <c r="C13" s="45"/>
      <c r="D13" s="45"/>
      <c r="E13" s="45"/>
      <c r="F13" s="45"/>
      <c r="G13" s="45"/>
      <c r="H13" s="45"/>
      <c r="I13" s="45"/>
      <c r="J13" s="45"/>
      <c r="K13" s="46"/>
    </row>
    <row r="14" s="89" customFormat="true" ht="37.5" hidden="false" customHeight="false" outlineLevel="0" collapsed="false">
      <c r="A14" s="47" t="s">
        <v>53</v>
      </c>
      <c r="B14" s="49" t="n">
        <f aca="false">SUM(B13/B12)</f>
        <v>0.455648263210841</v>
      </c>
      <c r="C14" s="50"/>
      <c r="D14" s="50"/>
      <c r="E14" s="50"/>
      <c r="F14" s="50"/>
      <c r="G14" s="50"/>
      <c r="H14" s="45"/>
      <c r="I14" s="45"/>
      <c r="J14" s="45"/>
      <c r="K14" s="46"/>
    </row>
    <row r="15" s="89" customFormat="true" ht="15" hidden="false" customHeight="false" outlineLevel="0" collapsed="false">
      <c r="A15" s="47" t="s">
        <v>54</v>
      </c>
      <c r="B15" s="45"/>
      <c r="C15" s="51" t="n">
        <f aca="false">SUM(B14*C12)</f>
        <v>3796.91697733594</v>
      </c>
      <c r="D15" s="51" t="n">
        <f aca="false">SUM(B14*D12)</f>
        <v>3903.99431919049</v>
      </c>
      <c r="E15" s="51" t="n">
        <f aca="false">SUM(B14*E12)</f>
        <v>2526.1139712409</v>
      </c>
      <c r="F15" s="51" t="n">
        <f aca="false">SUM(B14*F12)</f>
        <v>661.601278182141</v>
      </c>
      <c r="G15" s="51" t="n">
        <f aca="false">SUM(B14*G12)</f>
        <v>1355.55358305225</v>
      </c>
      <c r="H15" s="45" t="n">
        <f aca="false">H12*B14</f>
        <v>1285.83939878099</v>
      </c>
      <c r="I15" s="45" t="n">
        <f aca="false">I12*B14</f>
        <v>196.840049707083</v>
      </c>
      <c r="J15" s="45" t="n">
        <f aca="false">J12*B14</f>
        <v>185.904491390023</v>
      </c>
      <c r="K15" s="45" t="n">
        <f aca="false">K12*B14</f>
        <v>1487.23593112018</v>
      </c>
    </row>
    <row r="20" customFormat="false" ht="15.75" hidden="false" customHeight="true" outlineLevel="0" collapsed="false"/>
  </sheetData>
  <mergeCells count="3">
    <mergeCell ref="A1:H1"/>
    <mergeCell ref="A2:K2"/>
    <mergeCell ref="A3:K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4.16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11" min="9" style="0" width="8.71"/>
    <col collapsed="false" customWidth="true" hidden="false" outlineLevel="0" max="12" min="12" style="0" width="12.5"/>
    <col collapsed="false" customWidth="true" hidden="false" outlineLevel="0" max="1025" min="13" style="0" width="8.71"/>
  </cols>
  <sheetData>
    <row r="1" customFormat="false" ht="51" hidden="false" customHeight="true" outlineLevel="0" collapsed="false">
      <c r="A1" s="77" t="s">
        <v>87</v>
      </c>
      <c r="B1" s="77"/>
      <c r="C1" s="77"/>
      <c r="D1" s="77"/>
      <c r="E1" s="77"/>
      <c r="F1" s="77"/>
      <c r="G1" s="77"/>
      <c r="H1" s="77"/>
      <c r="I1" s="17"/>
      <c r="J1" s="17"/>
      <c r="K1" s="17"/>
    </row>
    <row r="2" customFormat="false" ht="23.85" hidden="false" customHeight="true" outlineLevel="0" collapsed="false">
      <c r="A2" s="16" t="s">
        <v>88</v>
      </c>
      <c r="B2" s="16"/>
      <c r="C2" s="16"/>
      <c r="D2" s="16"/>
      <c r="E2" s="16"/>
      <c r="F2" s="16"/>
      <c r="G2" s="16"/>
      <c r="H2" s="17"/>
      <c r="I2" s="17"/>
      <c r="J2" s="17"/>
      <c r="K2" s="17"/>
    </row>
    <row r="3" customFormat="false" ht="202.95" hidden="false" customHeight="false" outlineLevel="0" collapsed="false">
      <c r="A3" s="78" t="s">
        <v>89</v>
      </c>
      <c r="B3" s="78"/>
      <c r="C3" s="78" t="s">
        <v>42</v>
      </c>
      <c r="D3" s="79" t="s">
        <v>43</v>
      </c>
      <c r="E3" s="79" t="s">
        <v>44</v>
      </c>
      <c r="F3" s="79" t="s">
        <v>45</v>
      </c>
      <c r="G3" s="78" t="s">
        <v>46</v>
      </c>
      <c r="H3" s="78" t="s">
        <v>47</v>
      </c>
      <c r="I3" s="78" t="s">
        <v>48</v>
      </c>
      <c r="J3" s="78" t="s">
        <v>49</v>
      </c>
      <c r="K3" s="79" t="s">
        <v>50</v>
      </c>
    </row>
    <row r="4" customFormat="false" ht="13.8" hidden="false" customHeight="false" outlineLevel="0" collapsed="false">
      <c r="A4" s="80" t="s">
        <v>51</v>
      </c>
      <c r="B4" s="80" t="n">
        <v>33798</v>
      </c>
      <c r="C4" s="27" t="n">
        <v>8333</v>
      </c>
      <c r="D4" s="27" t="n">
        <v>8568</v>
      </c>
      <c r="E4" s="27" t="n">
        <v>5544</v>
      </c>
      <c r="F4" s="27" t="n">
        <v>1452</v>
      </c>
      <c r="G4" s="27" t="n">
        <v>2975</v>
      </c>
      <c r="H4" s="27" t="n">
        <v>2822</v>
      </c>
      <c r="I4" s="27" t="n">
        <v>432</v>
      </c>
      <c r="J4" s="27" t="n">
        <v>408</v>
      </c>
      <c r="K4" s="81" t="n">
        <v>3264</v>
      </c>
    </row>
    <row r="5" customFormat="false" ht="13.8" hidden="false" customHeight="false" outlineLevel="0" collapsed="false">
      <c r="A5" s="82" t="s">
        <v>52</v>
      </c>
      <c r="B5" s="83" t="n">
        <v>3862100</v>
      </c>
      <c r="C5" s="27"/>
      <c r="D5" s="27"/>
      <c r="E5" s="27"/>
      <c r="F5" s="27"/>
      <c r="G5" s="27"/>
      <c r="H5" s="27"/>
      <c r="I5" s="27"/>
      <c r="J5" s="27"/>
      <c r="K5" s="81"/>
    </row>
    <row r="6" customFormat="false" ht="24" hidden="false" customHeight="false" outlineLevel="0" collapsed="false">
      <c r="A6" s="82" t="s">
        <v>53</v>
      </c>
      <c r="B6" s="84" t="n">
        <f aca="false">SUM(B5/B4)</f>
        <v>114.270075152376</v>
      </c>
      <c r="C6" s="28"/>
      <c r="D6" s="28"/>
      <c r="E6" s="28"/>
      <c r="F6" s="28"/>
      <c r="G6" s="28"/>
      <c r="H6" s="27"/>
      <c r="I6" s="27"/>
      <c r="J6" s="27"/>
      <c r="K6" s="81"/>
    </row>
    <row r="7" customFormat="false" ht="13.8" hidden="false" customHeight="false" outlineLevel="0" collapsed="false">
      <c r="A7" s="82" t="s">
        <v>54</v>
      </c>
      <c r="B7" s="27"/>
      <c r="C7" s="85" t="n">
        <f aca="false">SUM(B6*C4)</f>
        <v>952212.536244748</v>
      </c>
      <c r="D7" s="85" t="n">
        <f aca="false">SUM(B6*D4)</f>
        <v>979066.003905557</v>
      </c>
      <c r="E7" s="85" t="n">
        <f aca="false">SUM(B6*E4)</f>
        <v>633513.296644772</v>
      </c>
      <c r="F7" s="85" t="n">
        <f aca="false">SUM(B6*F4)</f>
        <v>165920.14912125</v>
      </c>
      <c r="G7" s="85" t="n">
        <f aca="false">SUM(B6*G4)</f>
        <v>339953.473578318</v>
      </c>
      <c r="H7" s="27" t="n">
        <f aca="false">H4*B6</f>
        <v>322470.152080005</v>
      </c>
      <c r="I7" s="27" t="n">
        <f aca="false">I4*B6</f>
        <v>49364.6724658264</v>
      </c>
      <c r="J7" s="27" t="n">
        <f aca="false">J4*B6</f>
        <v>46622.1906621694</v>
      </c>
      <c r="K7" s="27" t="n">
        <f aca="false">K4*B6</f>
        <v>372977.525297355</v>
      </c>
      <c r="L7" s="94"/>
    </row>
    <row r="8" customFormat="false" ht="15" hidden="false" customHeight="false" outlineLevel="0" collapsed="false">
      <c r="A8" s="95"/>
      <c r="B8" s="95"/>
      <c r="C8" s="95"/>
      <c r="D8" s="95"/>
      <c r="E8" s="96"/>
      <c r="F8" s="97"/>
      <c r="G8" s="95"/>
      <c r="H8" s="96"/>
      <c r="L8" s="95"/>
    </row>
    <row r="9" customFormat="false" ht="15" hidden="false" customHeight="false" outlineLevel="0" collapsed="false">
      <c r="A9" s="98"/>
      <c r="B9" s="95"/>
      <c r="C9" s="95"/>
      <c r="D9" s="95"/>
      <c r="E9" s="96"/>
      <c r="F9" s="97"/>
      <c r="G9" s="95"/>
      <c r="H9" s="96"/>
    </row>
    <row r="10" customFormat="false" ht="15" hidden="false" customHeight="false" outlineLevel="0" collapsed="false">
      <c r="A10" s="98"/>
      <c r="B10" s="99"/>
      <c r="C10" s="95"/>
      <c r="D10" s="95"/>
      <c r="E10" s="95"/>
      <c r="F10" s="97"/>
      <c r="G10" s="95"/>
      <c r="H10" s="96"/>
    </row>
    <row r="11" customFormat="false" ht="15" hidden="false" customHeight="false" outlineLevel="0" collapsed="false">
      <c r="A11" s="98"/>
      <c r="B11" s="95"/>
      <c r="C11" s="95"/>
      <c r="D11" s="95"/>
      <c r="E11" s="95"/>
      <c r="F11" s="97"/>
      <c r="G11" s="95"/>
      <c r="H11" s="96"/>
    </row>
    <row r="12" customFormat="false" ht="15" hidden="false" customHeight="false" outlineLevel="0" collapsed="false">
      <c r="A12" s="98"/>
      <c r="B12" s="95"/>
      <c r="C12" s="95"/>
      <c r="D12" s="95"/>
      <c r="E12" s="95"/>
      <c r="F12" s="97"/>
      <c r="G12" s="95"/>
      <c r="H12" s="96"/>
    </row>
    <row r="13" customFormat="false" ht="15" hidden="false" customHeight="false" outlineLevel="0" collapsed="false">
      <c r="A13" s="98"/>
      <c r="B13" s="95"/>
      <c r="C13" s="95"/>
      <c r="D13" s="95"/>
      <c r="E13" s="95"/>
      <c r="F13" s="97"/>
      <c r="G13" s="95"/>
      <c r="H13" s="96"/>
    </row>
    <row r="14" customFormat="false" ht="15" hidden="false" customHeight="false" outlineLevel="0" collapsed="false">
      <c r="A14" s="98"/>
      <c r="B14" s="95"/>
      <c r="C14" s="95"/>
      <c r="D14" s="95"/>
      <c r="E14" s="95"/>
      <c r="F14" s="97"/>
      <c r="G14" s="95"/>
      <c r="H14" s="96"/>
    </row>
    <row r="15" customFormat="false" ht="15" hidden="false" customHeight="false" outlineLevel="0" collapsed="false">
      <c r="A15" s="98"/>
      <c r="B15" s="95"/>
      <c r="C15" s="95"/>
      <c r="D15" s="95"/>
      <c r="E15" s="95"/>
      <c r="F15" s="97"/>
      <c r="G15" s="95"/>
      <c r="H15" s="96"/>
    </row>
    <row r="16" customFormat="false" ht="15" hidden="false" customHeight="false" outlineLevel="0" collapsed="false">
      <c r="A16" s="98"/>
      <c r="B16" s="95"/>
      <c r="C16" s="95"/>
      <c r="D16" s="95"/>
      <c r="E16" s="95"/>
      <c r="F16" s="97"/>
      <c r="G16" s="95"/>
      <c r="H16" s="96"/>
    </row>
    <row r="17" customFormat="false" ht="15" hidden="false" customHeight="false" outlineLevel="0" collapsed="false">
      <c r="A17" s="98"/>
      <c r="B17" s="95"/>
      <c r="C17" s="95"/>
      <c r="D17" s="95"/>
      <c r="E17" s="95"/>
      <c r="F17" s="97"/>
      <c r="G17" s="95"/>
      <c r="H17" s="96"/>
    </row>
    <row r="18" customFormat="false" ht="15" hidden="false" customHeight="false" outlineLevel="0" collapsed="false">
      <c r="A18" s="98"/>
      <c r="B18" s="95"/>
      <c r="C18" s="95"/>
      <c r="D18" s="95"/>
      <c r="E18" s="95"/>
      <c r="F18" s="97"/>
      <c r="G18" s="95"/>
      <c r="H18" s="96"/>
    </row>
    <row r="19" customFormat="false" ht="15" hidden="false" customHeight="false" outlineLevel="0" collapsed="false">
      <c r="A19" s="98"/>
      <c r="B19" s="95"/>
      <c r="C19" s="95"/>
      <c r="D19" s="95"/>
      <c r="E19" s="95"/>
      <c r="F19" s="97"/>
      <c r="G19" s="95"/>
      <c r="H19" s="96"/>
    </row>
    <row r="20" customFormat="false" ht="15" hidden="false" customHeight="false" outlineLevel="0" collapsed="false">
      <c r="A20" s="98"/>
      <c r="B20" s="95"/>
      <c r="C20" s="95"/>
      <c r="D20" s="95"/>
      <c r="E20" s="95"/>
      <c r="F20" s="97"/>
      <c r="G20" s="95"/>
      <c r="H20" s="96"/>
    </row>
    <row r="21" customFormat="false" ht="15" hidden="false" customHeight="false" outlineLevel="0" collapsed="false">
      <c r="A21" s="98"/>
      <c r="B21" s="95"/>
      <c r="C21" s="95"/>
      <c r="D21" s="95"/>
      <c r="E21" s="95"/>
      <c r="F21" s="97"/>
      <c r="G21" s="95"/>
      <c r="H21" s="100"/>
    </row>
    <row r="22" customFormat="false" ht="13.8" hidden="false" customHeight="false" outlineLevel="0" collapsed="false">
      <c r="I22" s="101"/>
    </row>
    <row r="23" customFormat="false" ht="15.75" hidden="false" customHeight="false" outlineLevel="0" collapsed="false">
      <c r="A23" s="98"/>
      <c r="B23" s="95"/>
      <c r="C23" s="95"/>
      <c r="D23" s="102"/>
      <c r="E23" s="102"/>
      <c r="F23" s="102"/>
      <c r="G23" s="95"/>
      <c r="H23" s="102"/>
      <c r="I23" s="101"/>
    </row>
    <row r="24" customFormat="false" ht="15.75" hidden="false" customHeight="false" outlineLevel="0" collapsed="false">
      <c r="A24" s="98"/>
      <c r="B24" s="95"/>
      <c r="C24" s="95"/>
      <c r="D24" s="102"/>
      <c r="E24" s="102"/>
      <c r="F24" s="102"/>
      <c r="G24" s="95"/>
      <c r="H24" s="102"/>
    </row>
    <row r="25" customFormat="false" ht="15.75" hidden="false" customHeight="false" outlineLevel="0" collapsed="false">
      <c r="A25" s="98"/>
      <c r="B25" s="95"/>
      <c r="C25" s="95"/>
      <c r="D25" s="102"/>
      <c r="E25" s="102"/>
      <c r="F25" s="102"/>
      <c r="G25" s="95"/>
      <c r="H25" s="102"/>
    </row>
    <row r="26" customFormat="false" ht="15.75" hidden="false" customHeight="false" outlineLevel="0" collapsed="false">
      <c r="A26" s="98"/>
      <c r="B26" s="102"/>
      <c r="C26" s="102"/>
      <c r="D26" s="102"/>
      <c r="E26" s="102"/>
      <c r="F26" s="102"/>
      <c r="G26" s="102"/>
      <c r="H26" s="102"/>
    </row>
    <row r="27" customFormat="false" ht="15.75" hidden="false" customHeight="false" outlineLevel="0" collapsed="false">
      <c r="A27" s="102"/>
      <c r="B27" s="102"/>
      <c r="C27" s="102"/>
      <c r="D27" s="102"/>
      <c r="E27" s="102"/>
      <c r="F27" s="102"/>
      <c r="G27" s="102"/>
      <c r="H27" s="103"/>
    </row>
    <row r="28" customFormat="false" ht="15" hidden="false" customHeight="false" outlineLevel="0" collapsed="false">
      <c r="A28" s="4"/>
      <c r="B28" s="104"/>
      <c r="C28" s="104"/>
      <c r="D28" s="104"/>
      <c r="E28" s="104"/>
      <c r="F28" s="104"/>
      <c r="G28" s="104"/>
      <c r="H28" s="105" t="s">
        <v>90</v>
      </c>
    </row>
  </sheetData>
  <mergeCells count="2">
    <mergeCell ref="A1:H1"/>
    <mergeCell ref="A2:G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L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4" activeCellId="0" sqref="N4"/>
    </sheetView>
  </sheetViews>
  <sheetFormatPr defaultRowHeight="15" zeroHeight="false" outlineLevelRow="0" outlineLevelCol="0"/>
  <cols>
    <col collapsed="false" customWidth="true" hidden="false" outlineLevel="0" max="1" min="1" style="106" width="24.15"/>
    <col collapsed="false" customWidth="true" hidden="false" outlineLevel="0" max="2" min="2" style="106" width="11.57"/>
    <col collapsed="false" customWidth="true" hidden="false" outlineLevel="0" max="3" min="3" style="106" width="19"/>
    <col collapsed="false" customWidth="true" hidden="false" outlineLevel="0" max="4" min="4" style="106" width="17"/>
    <col collapsed="false" customWidth="true" hidden="false" outlineLevel="0" max="5" min="5" style="106" width="19.71"/>
    <col collapsed="false" customWidth="true" hidden="false" outlineLevel="0" max="6" min="6" style="106" width="11.99"/>
    <col collapsed="false" customWidth="true" hidden="false" outlineLevel="0" max="7" min="7" style="106" width="18.29"/>
    <col collapsed="false" customWidth="true" hidden="false" outlineLevel="0" max="8" min="8" style="106" width="10.99"/>
    <col collapsed="false" customWidth="true" hidden="false" outlineLevel="0" max="9" min="9" style="106" width="13.29"/>
    <col collapsed="false" customWidth="true" hidden="false" outlineLevel="0" max="10" min="10" style="106" width="14.43"/>
    <col collapsed="false" customWidth="true" hidden="false" outlineLevel="0" max="1025" min="11" style="106" width="9.13"/>
  </cols>
  <sheetData>
    <row r="1" s="18" customFormat="true" ht="13.8" hidden="false" customHeight="true" outlineLevel="0" collapsed="false">
      <c r="A1" s="107" t="s">
        <v>91</v>
      </c>
      <c r="B1" s="107"/>
      <c r="C1" s="107"/>
      <c r="D1" s="107"/>
      <c r="E1" s="107"/>
      <c r="F1" s="107"/>
      <c r="G1" s="107"/>
    </row>
    <row r="2" s="18" customFormat="true" ht="24" hidden="false" customHeight="true" outlineLevel="0" collapsed="false">
      <c r="A2" s="108" t="s">
        <v>92</v>
      </c>
      <c r="B2" s="108"/>
      <c r="C2" s="108"/>
      <c r="D2" s="108"/>
      <c r="E2" s="108"/>
      <c r="F2" s="108"/>
      <c r="G2" s="108"/>
    </row>
    <row r="3" s="18" customFormat="true" ht="13.8" hidden="false" customHeight="false" outlineLevel="0" collapsed="false">
      <c r="A3" s="109"/>
      <c r="B3" s="109"/>
      <c r="C3" s="109"/>
      <c r="D3" s="109"/>
      <c r="E3" s="109"/>
      <c r="F3" s="109"/>
      <c r="G3" s="109"/>
    </row>
    <row r="4" s="18" customFormat="true" ht="192.75" hidden="false" customHeight="false" outlineLevel="0" collapsed="false">
      <c r="A4" s="110" t="s">
        <v>41</v>
      </c>
      <c r="B4" s="78" t="s">
        <v>89</v>
      </c>
      <c r="C4" s="78"/>
      <c r="D4" s="78" t="s">
        <v>42</v>
      </c>
      <c r="E4" s="79" t="s">
        <v>43</v>
      </c>
      <c r="F4" s="79" t="s">
        <v>44</v>
      </c>
      <c r="G4" s="79" t="s">
        <v>45</v>
      </c>
      <c r="H4" s="78" t="s">
        <v>46</v>
      </c>
      <c r="I4" s="78" t="s">
        <v>47</v>
      </c>
      <c r="J4" s="78" t="s">
        <v>48</v>
      </c>
      <c r="K4" s="78" t="s">
        <v>49</v>
      </c>
      <c r="L4" s="79" t="s">
        <v>50</v>
      </c>
    </row>
    <row r="5" s="18" customFormat="true" ht="35.25" hidden="false" customHeight="false" outlineLevel="0" collapsed="false">
      <c r="A5" s="111" t="s">
        <v>93</v>
      </c>
      <c r="B5" s="80" t="s">
        <v>51</v>
      </c>
      <c r="C5" s="80" t="n">
        <v>33798</v>
      </c>
      <c r="D5" s="27" t="n">
        <v>8333</v>
      </c>
      <c r="E5" s="27" t="n">
        <v>8568</v>
      </c>
      <c r="F5" s="27" t="n">
        <v>5544</v>
      </c>
      <c r="G5" s="27" t="n">
        <v>1452</v>
      </c>
      <c r="H5" s="27" t="n">
        <v>2975</v>
      </c>
      <c r="I5" s="27" t="n">
        <v>2822</v>
      </c>
      <c r="J5" s="27" t="n">
        <v>432</v>
      </c>
      <c r="K5" s="27" t="n">
        <v>408</v>
      </c>
      <c r="L5" s="81" t="n">
        <v>3264</v>
      </c>
    </row>
    <row r="6" s="18" customFormat="true" ht="35.25" hidden="false" customHeight="false" outlineLevel="0" collapsed="false">
      <c r="A6" s="110" t="s">
        <v>52</v>
      </c>
      <c r="B6" s="82" t="s">
        <v>52</v>
      </c>
      <c r="C6" s="83" t="n">
        <v>315100</v>
      </c>
      <c r="D6" s="27"/>
      <c r="E6" s="27"/>
      <c r="F6" s="27"/>
      <c r="G6" s="27"/>
      <c r="H6" s="27"/>
      <c r="I6" s="27"/>
      <c r="J6" s="27"/>
      <c r="K6" s="27"/>
      <c r="L6" s="81"/>
    </row>
    <row r="7" s="18" customFormat="true" ht="46.5" hidden="false" customHeight="false" outlineLevel="0" collapsed="false">
      <c r="A7" s="110" t="s">
        <v>94</v>
      </c>
      <c r="B7" s="82" t="s">
        <v>53</v>
      </c>
      <c r="C7" s="84" t="n">
        <f aca="false">SUM(C6/C5)</f>
        <v>9.32303686608675</v>
      </c>
      <c r="D7" s="28"/>
      <c r="E7" s="28"/>
      <c r="F7" s="28"/>
      <c r="G7" s="28"/>
      <c r="H7" s="28"/>
      <c r="I7" s="27"/>
      <c r="J7" s="27"/>
      <c r="K7" s="27"/>
      <c r="L7" s="81"/>
    </row>
    <row r="8" s="18" customFormat="true" ht="24" hidden="false" customHeight="false" outlineLevel="0" collapsed="false">
      <c r="A8" s="110" t="s">
        <v>54</v>
      </c>
      <c r="B8" s="82" t="s">
        <v>54</v>
      </c>
      <c r="C8" s="27"/>
      <c r="D8" s="85" t="n">
        <f aca="false">SUM(C7*D5)</f>
        <v>77688.8662051009</v>
      </c>
      <c r="E8" s="85" t="n">
        <f aca="false">SUM(C7*E5)</f>
        <v>79879.7798686313</v>
      </c>
      <c r="F8" s="85" t="n">
        <f aca="false">SUM(C7*F5)</f>
        <v>51686.916385585</v>
      </c>
      <c r="G8" s="85" t="n">
        <f aca="false">SUM(C7*G5)</f>
        <v>13537.049529558</v>
      </c>
      <c r="H8" s="85" t="n">
        <f aca="false">SUM(C7*H5)</f>
        <v>27736.0346766081</v>
      </c>
      <c r="I8" s="27" t="n">
        <f aca="false">I5*C7</f>
        <v>26309.6100360968</v>
      </c>
      <c r="J8" s="27" t="n">
        <f aca="false">J5*C7</f>
        <v>4027.55192614948</v>
      </c>
      <c r="K8" s="27" t="n">
        <f aca="false">K5*C7</f>
        <v>3803.79904136339</v>
      </c>
      <c r="L8" s="27" t="n">
        <f aca="false">L5*C7</f>
        <v>30430.3923309072</v>
      </c>
    </row>
    <row r="9" customFormat="false" ht="13.8" hidden="false" customHeight="false" outlineLevel="0" collapsed="false"/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2019-12-09T15:29:22Z</cp:lastPrinted>
  <dcterms:modified xsi:type="dcterms:W3CDTF">2019-12-09T14:44:18Z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