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</sheets>
  <definedNames>
    <definedName function="false" hidden="false" localSheetId="0" name="_xlnm.Print_Area" vbProcedure="false">Лист1!$A$1:$S$30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<sst xmlns="http://schemas.openxmlformats.org/spreadsheetml/2006/main" count="41" uniqueCount="39">
  <si>
    <t xml:space="preserve">Приложение 8</t>
  </si>
  <si>
    <t xml:space="preserve">к пояснительной записке к проекту бюджета</t>
  </si>
  <si>
    <t xml:space="preserve">Лахденпохского муниципального района на 2020 год</t>
  </si>
  <si>
    <t xml:space="preserve">и плановый период 2021 и 2022 годов</t>
  </si>
  <si>
    <t xml:space="preserve">Расчет и распределение дотаций на выравнивание поселений Лахденпохского муниципального района</t>
  </si>
  <si>
    <t xml:space="preserve"> на плановый период 2021 и 2020 годов</t>
  </si>
  <si>
    <t xml:space="preserve">расчетный уровень критерия выравнивания</t>
  </si>
  <si>
    <t xml:space="preserve">Недостающий объем дотаций на выравнивание бюджетной обеспеченности поселений всего,     в т.ч.:</t>
  </si>
  <si>
    <t xml:space="preserve"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</si>
  <si>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 xml:space="preserve">объем дотации на выравнивание бюджетной обеспеченности поселенияй за счет дотации из бюджета Республики Карелия</t>
  </si>
  <si>
    <t xml:space="preserve"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</si>
  <si>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 xml:space="preserve">уровень критерия выравнивания</t>
  </si>
  <si>
    <t xml:space="preserve">№</t>
  </si>
  <si>
    <t xml:space="preserve">поселение</t>
  </si>
  <si>
    <t xml:space="preserve">численность населения</t>
  </si>
  <si>
    <t xml:space="preserve">налоговый потенциал </t>
  </si>
  <si>
    <t xml:space="preserve">индекс налогового потенциала</t>
  </si>
  <si>
    <t xml:space="preserve">индекс бюджетных расходов</t>
  </si>
  <si>
    <t xml:space="preserve">уровень бюджетной обеспеченности до выравнивания</t>
  </si>
  <si>
    <t xml:space="preserve">Объем средств, недостающих до уровня бюджетной обеспеченности 1,03</t>
  </si>
  <si>
    <t xml:space="preserve">Уровень бюджетной обеспеченности c учетом недостающих средств</t>
  </si>
  <si>
    <t xml:space="preserve">Распределение субвенции РК на выравнивание поселений</t>
  </si>
  <si>
    <t xml:space="preserve">Объем средств, недостающих до уровня бюджетной обеспеченности 1,16</t>
  </si>
  <si>
    <t xml:space="preserve">Распределение объема дотации бюджета района на выравнивание поселений</t>
  </si>
  <si>
    <t xml:space="preserve">Распределение дотации на выравнивание поселений на 2021 год</t>
  </si>
  <si>
    <t xml:space="preserve">Уровень бюджетной обеспеченности после выравнивания</t>
  </si>
  <si>
    <t xml:space="preserve">Распределение дотации на выравнивание поселений на 2022 год</t>
  </si>
  <si>
    <t xml:space="preserve">1.</t>
  </si>
  <si>
    <t xml:space="preserve">ЛГП</t>
  </si>
  <si>
    <t xml:space="preserve">2.</t>
  </si>
  <si>
    <t xml:space="preserve">КСП</t>
  </si>
  <si>
    <t xml:space="preserve">3.</t>
  </si>
  <si>
    <t xml:space="preserve">МСП</t>
  </si>
  <si>
    <t xml:space="preserve">4.</t>
  </si>
  <si>
    <t xml:space="preserve">ЭСП</t>
  </si>
  <si>
    <t xml:space="preserve">5.</t>
  </si>
  <si>
    <t xml:space="preserve">ХСП</t>
  </si>
  <si>
    <t xml:space="preserve">итого район</t>
  </si>
  <si>
    <t xml:space="preserve">                                       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</si>
</sst>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#,##0"/>
    <numFmt numFmtId="167" formatCode="#,##0.0"/>
    <numFmt numFmtId="168" formatCode="0.00"/>
    <numFmt numFmtId="169" formatCode="0.0000000"/>
    <numFmt numFmtId="170" formatCode="0.0000"/>
    <numFmt numFmtId="171" formatCode="0.0"/>
    <numFmt numFmtId="172" formatCode="0"/>
    <numFmt numFmtId="173" formatCode="#,##0.0000"/>
  </numFmts>
  <fonts count="13">
    <font>
      <sz val="11"/>
      <color rgb="FF00000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Arial"/>
      <family val="2"/>
      <charset val="204"/>
    </font>
    <font>
      <b val="true"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RowHeight="13.8" zeroHeight="false" outlineLevelRow="0" outlineLevelCol="0"/>
  <cols>
    <col collapsed="false" customWidth="true" hidden="false" outlineLevel="0" max="1" min="1" style="0" width="6"/>
    <col collapsed="false" customWidth="true" hidden="false" outlineLevel="0" max="2" min="2" style="0" width="8.6"/>
    <col collapsed="false" customWidth="true" hidden="true" outlineLevel="0" max="3" min="3" style="0" width="6.62"/>
    <col collapsed="false" customWidth="true" hidden="false" outlineLevel="0" max="4" min="4" style="0" width="9.61"/>
    <col collapsed="false" customWidth="true" hidden="true" outlineLevel="0" max="5" min="5" style="0" width="7.13"/>
    <col collapsed="false" customWidth="true" hidden="false" outlineLevel="0" max="7" min="6" style="0" width="9.12"/>
    <col collapsed="false" customWidth="true" hidden="false" outlineLevel="0" max="8" min="8" style="0" width="9.61"/>
    <col collapsed="false" customWidth="true" hidden="false" outlineLevel="0" max="9" min="9" style="0" width="10.89"/>
    <col collapsed="false" customWidth="true" hidden="true" outlineLevel="0" max="10" min="10" style="0" width="10"/>
    <col collapsed="false" customWidth="true" hidden="false" outlineLevel="0" max="11" min="11" style="0" width="11.75"/>
    <col collapsed="false" customWidth="true" hidden="true" outlineLevel="0" max="12" min="12" style="0" width="11.75"/>
    <col collapsed="false" customWidth="true" hidden="false" outlineLevel="0" max="13" min="13" style="0" width="12.63"/>
    <col collapsed="false" customWidth="true" hidden="true" outlineLevel="0" max="14" min="14" style="0" width="12.38"/>
    <col collapsed="false" customWidth="true" hidden="true" outlineLevel="0" max="15" min="15" style="0" width="10.87"/>
    <col collapsed="false" customWidth="true" hidden="false" outlineLevel="0" max="16" min="16" style="0" width="11.25"/>
    <col collapsed="false" customWidth="true" hidden="false" outlineLevel="0" max="18" min="17" style="0" width="11.62"/>
    <col collapsed="false" customWidth="true" hidden="false" outlineLevel="0" max="19" min="19" style="0" width="12"/>
    <col collapsed="false" customWidth="true" hidden="false" outlineLevel="0" max="25" min="20" style="0" width="8.6"/>
    <col collapsed="false" customWidth="true" hidden="false" outlineLevel="0" max="26" min="26" style="0" width="10"/>
    <col collapsed="false" customWidth="true" hidden="false" outlineLevel="0" max="27" min="27" style="0" width="11.87"/>
    <col collapsed="false" customWidth="true" hidden="false" outlineLevel="0" max="1022" min="28" style="0" width="8.6"/>
    <col collapsed="false" customWidth="true" hidden="false" outlineLevel="0" max="1025" min="1023" style="0" width="10.5"/>
  </cols>
  <sheetData>
    <row r="1" customFormat="false" ht="13.8" hidden="false" customHeight="false" outlineLevel="0" collapsed="false">
      <c r="S1" s="1" t="s">
        <v>0</v>
      </c>
    </row>
    <row r="2" customFormat="false" ht="13.8" hidden="false" customHeight="false" outlineLevel="0" collapsed="false">
      <c r="S2" s="1" t="s">
        <v>1</v>
      </c>
    </row>
    <row r="3" customFormat="false" ht="13.8" hidden="false" customHeight="false" outlineLevel="0" collapsed="false">
      <c r="S3" s="1" t="s">
        <v>2</v>
      </c>
    </row>
    <row r="4" customFormat="false" ht="13.8" hidden="false" customHeight="false" outlineLevel="0" collapsed="false">
      <c r="S4" s="1" t="s">
        <v>3</v>
      </c>
    </row>
    <row r="6" customFormat="false" ht="13.8" hidden="false" customHeight="false" outlineLevel="0" collapsed="false">
      <c r="A6" s="2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customFormat="false" ht="23.25" hidden="false" customHeight="true" outlineLevel="0" collapsed="false">
      <c r="A7" s="2" t="s">
        <v>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customFormat="false" ht="23.25" hidden="false" customHeight="tru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customFormat="false" ht="21.75" hidden="false" customHeight="true" outlineLevel="0" collapsed="false">
      <c r="A9" s="4" t="s">
        <v>6</v>
      </c>
      <c r="B9" s="4"/>
      <c r="C9" s="4"/>
      <c r="D9" s="4"/>
      <c r="E9" s="4"/>
      <c r="F9" s="4"/>
      <c r="G9" s="5" t="n">
        <v>1.03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U9" s="7"/>
      <c r="V9" s="7"/>
      <c r="W9" s="7"/>
      <c r="X9" s="7"/>
      <c r="Y9" s="8"/>
      <c r="Z9" s="9"/>
      <c r="AA9" s="9"/>
      <c r="AB9" s="9"/>
      <c r="AC9" s="9"/>
      <c r="AD9" s="9"/>
      <c r="AE9" s="9"/>
      <c r="AF9" s="9"/>
      <c r="AG9" s="9"/>
    </row>
    <row r="10" customFormat="false" ht="42.75" hidden="true" customHeight="true" outlineLevel="0" collapsed="false">
      <c r="A10" s="10" t="s">
        <v>7</v>
      </c>
      <c r="B10" s="10"/>
      <c r="C10" s="10"/>
      <c r="D10" s="10"/>
      <c r="E10" s="10"/>
      <c r="F10" s="10"/>
      <c r="G10" s="11" t="n">
        <f aca="false">G11+G13+G14</f>
        <v>2966.7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U10" s="7"/>
      <c r="V10" s="7"/>
      <c r="W10" s="7"/>
      <c r="X10" s="7"/>
      <c r="Y10" s="8"/>
      <c r="Z10" s="9"/>
      <c r="AA10" s="9"/>
      <c r="AB10" s="9"/>
      <c r="AC10" s="9"/>
      <c r="AD10" s="9"/>
      <c r="AE10" s="9"/>
      <c r="AF10" s="9"/>
      <c r="AG10" s="9"/>
    </row>
    <row r="11" customFormat="false" ht="60" hidden="false" customHeight="true" outlineLevel="0" collapsed="false">
      <c r="A11" s="4" t="s">
        <v>8</v>
      </c>
      <c r="B11" s="4"/>
      <c r="C11" s="4"/>
      <c r="D11" s="4"/>
      <c r="E11" s="4"/>
      <c r="F11" s="4"/>
      <c r="G11" s="11" t="n">
        <v>1000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U11" s="7"/>
      <c r="V11" s="7"/>
      <c r="W11" s="7"/>
      <c r="X11" s="7"/>
      <c r="Y11" s="8"/>
      <c r="Z11" s="9"/>
      <c r="AA11" s="9"/>
      <c r="AB11" s="9"/>
      <c r="AC11" s="9"/>
      <c r="AD11" s="9"/>
      <c r="AE11" s="9"/>
      <c r="AF11" s="9"/>
      <c r="AG11" s="9"/>
    </row>
    <row r="12" customFormat="false" ht="57.75" hidden="true" customHeight="true" outlineLevel="0" collapsed="false">
      <c r="A12" s="4" t="s">
        <v>8</v>
      </c>
      <c r="B12" s="4"/>
      <c r="C12" s="4"/>
      <c r="D12" s="4"/>
      <c r="E12" s="4"/>
      <c r="F12" s="4"/>
      <c r="G12" s="11" t="n">
        <v>2250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U12" s="7"/>
      <c r="V12" s="7"/>
      <c r="W12" s="7"/>
      <c r="X12" s="7"/>
      <c r="Y12" s="8"/>
      <c r="Z12" s="9"/>
      <c r="AA12" s="9"/>
      <c r="AB12" s="9"/>
      <c r="AC12" s="9"/>
      <c r="AD12" s="9"/>
      <c r="AE12" s="9"/>
      <c r="AF12" s="9"/>
      <c r="AG12" s="9"/>
    </row>
    <row r="13" customFormat="false" ht="48" hidden="true" customHeight="true" outlineLevel="0" collapsed="false">
      <c r="A13" s="4" t="s">
        <v>9</v>
      </c>
      <c r="B13" s="4"/>
      <c r="C13" s="4"/>
      <c r="D13" s="4"/>
      <c r="E13" s="4"/>
      <c r="F13" s="4"/>
      <c r="G13" s="11" t="n">
        <v>0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U13" s="7"/>
      <c r="V13" s="7"/>
      <c r="W13" s="7"/>
      <c r="X13" s="7"/>
      <c r="Y13" s="8"/>
      <c r="Z13" s="9"/>
      <c r="AA13" s="9"/>
      <c r="AB13" s="9"/>
      <c r="AC13" s="9"/>
      <c r="AD13" s="9"/>
      <c r="AE13" s="9"/>
      <c r="AF13" s="9"/>
      <c r="AG13" s="9"/>
    </row>
    <row r="14" customFormat="false" ht="96" hidden="false" customHeight="true" outlineLevel="0" collapsed="false">
      <c r="A14" s="4" t="s">
        <v>10</v>
      </c>
      <c r="B14" s="4"/>
      <c r="C14" s="4"/>
      <c r="D14" s="4"/>
      <c r="E14" s="4"/>
      <c r="F14" s="4"/>
      <c r="G14" s="12" t="n">
        <v>1966.7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U14" s="7"/>
      <c r="V14" s="7"/>
      <c r="W14" s="7"/>
      <c r="X14" s="7"/>
      <c r="Y14" s="8"/>
      <c r="Z14" s="9"/>
      <c r="AA14" s="9"/>
      <c r="AB14" s="9"/>
      <c r="AC14" s="9"/>
      <c r="AD14" s="9"/>
      <c r="AE14" s="9"/>
      <c r="AF14" s="9"/>
      <c r="AG14" s="9"/>
    </row>
    <row r="15" customFormat="false" ht="21" hidden="true" customHeight="true" outlineLevel="0" collapsed="false">
      <c r="A15" s="4" t="s">
        <v>11</v>
      </c>
      <c r="B15" s="4"/>
      <c r="C15" s="4"/>
      <c r="D15" s="4"/>
      <c r="E15" s="4"/>
      <c r="F15" s="4"/>
      <c r="G15" s="13" t="n">
        <f aca="false">(F26+P26)/F26</f>
        <v>1.03007518796992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U15" s="7"/>
      <c r="V15" s="7"/>
      <c r="W15" s="7"/>
      <c r="X15" s="7"/>
      <c r="Y15" s="8"/>
      <c r="Z15" s="9"/>
      <c r="AA15" s="9"/>
      <c r="AB15" s="9"/>
      <c r="AC15" s="9"/>
      <c r="AD15" s="9"/>
      <c r="AE15" s="9"/>
      <c r="AF15" s="9"/>
      <c r="AG15" s="9"/>
    </row>
    <row r="16" s="9" customFormat="true" ht="14.25" hidden="false" customHeight="true" outlineLevel="0" collapsed="false">
      <c r="A16" s="14"/>
      <c r="B16" s="14"/>
      <c r="C16" s="14"/>
      <c r="D16" s="14"/>
      <c r="E16" s="14"/>
      <c r="F16" s="14"/>
      <c r="G16" s="15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U16" s="7"/>
      <c r="V16" s="7"/>
      <c r="W16" s="7"/>
      <c r="X16" s="7"/>
      <c r="Y16" s="8"/>
      <c r="AMI16" s="0"/>
      <c r="AMJ16" s="0"/>
    </row>
    <row r="17" customFormat="false" ht="13.8" hidden="false" customHeight="false" outlineLevel="0" collapsed="false">
      <c r="A17" s="16"/>
      <c r="B17" s="16"/>
      <c r="C17" s="16"/>
      <c r="D17" s="16"/>
      <c r="E17" s="16"/>
      <c r="F17" s="16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U17" s="7"/>
      <c r="V17" s="7"/>
      <c r="W17" s="7"/>
      <c r="X17" s="7"/>
      <c r="Y17" s="8"/>
      <c r="Z17" s="9"/>
      <c r="AA17" s="9"/>
      <c r="AB17" s="9"/>
      <c r="AC17" s="9"/>
      <c r="AD17" s="9"/>
      <c r="AE17" s="9"/>
      <c r="AF17" s="9"/>
      <c r="AG17" s="9"/>
    </row>
    <row r="18" customFormat="false" ht="55.2" hidden="false" customHeight="false" outlineLevel="0" collapsed="false">
      <c r="A18" s="18" t="s">
        <v>12</v>
      </c>
      <c r="B18" s="18" t="s">
        <v>13</v>
      </c>
      <c r="C18" s="18"/>
      <c r="D18" s="18" t="s">
        <v>14</v>
      </c>
      <c r="E18" s="18"/>
      <c r="F18" s="18" t="s">
        <v>15</v>
      </c>
      <c r="G18" s="18" t="s">
        <v>16</v>
      </c>
      <c r="H18" s="18" t="s">
        <v>17</v>
      </c>
      <c r="I18" s="18" t="s">
        <v>18</v>
      </c>
      <c r="J18" s="18"/>
      <c r="K18" s="18" t="s">
        <v>19</v>
      </c>
      <c r="L18" s="18" t="s">
        <v>20</v>
      </c>
      <c r="M18" s="18" t="s">
        <v>21</v>
      </c>
      <c r="N18" s="19" t="s">
        <v>22</v>
      </c>
      <c r="O18" s="18" t="s">
        <v>20</v>
      </c>
      <c r="P18" s="18" t="s">
        <v>23</v>
      </c>
      <c r="Q18" s="18" t="s">
        <v>24</v>
      </c>
      <c r="R18" s="18" t="s">
        <v>25</v>
      </c>
      <c r="S18" s="18" t="s">
        <v>26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9"/>
    </row>
    <row r="19" customFormat="false" ht="13.8" hidden="true" customHeight="false" outlineLevel="0" collapsed="false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  <c r="O19" s="21"/>
      <c r="P19" s="21"/>
      <c r="Q19" s="21"/>
      <c r="R19" s="21"/>
      <c r="S19" s="21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9"/>
    </row>
    <row r="20" customFormat="false" ht="13.8" hidden="false" customHeight="false" outlineLevel="0" collapsed="false">
      <c r="A20" s="21" t="s">
        <v>27</v>
      </c>
      <c r="B20" s="21" t="s">
        <v>28</v>
      </c>
      <c r="C20" s="21"/>
      <c r="D20" s="24" t="n">
        <v>7158</v>
      </c>
      <c r="E20" s="24"/>
      <c r="F20" s="25" t="n">
        <v>23368</v>
      </c>
      <c r="G20" s="21" t="n">
        <f aca="false">(F20/D20)/(F26/D26)</f>
        <v>1.24123492301584</v>
      </c>
      <c r="H20" s="26" t="n">
        <v>0.9983365</v>
      </c>
      <c r="I20" s="27" t="n">
        <f aca="false">G20/H20</f>
        <v>1.24330315781887</v>
      </c>
      <c r="J20" s="27" t="n">
        <f aca="false">G9-I20</f>
        <v>-0.21330315781887</v>
      </c>
      <c r="K20" s="28"/>
      <c r="L20" s="29"/>
      <c r="M20" s="30" t="n">
        <v>88.9</v>
      </c>
      <c r="N20" s="31" t="n">
        <v>0</v>
      </c>
      <c r="O20" s="27" t="n">
        <f aca="false">SUM(M20/(H20*D20*(F26/D26)))+G20/H20</f>
        <v>1.24803311548449</v>
      </c>
      <c r="P20" s="32" t="n">
        <v>0</v>
      </c>
      <c r="Q20" s="33" t="n">
        <f aca="false">M20+N20</f>
        <v>88.9</v>
      </c>
      <c r="R20" s="34" t="n">
        <f aca="false">SUM((M20+P20)/($H20*$D20*($F$26/$D$26)))+$G20/$H20</f>
        <v>1.24803311548449</v>
      </c>
      <c r="S20" s="33" t="n">
        <f aca="false">Q20</f>
        <v>88.9</v>
      </c>
      <c r="T20" s="35"/>
      <c r="U20" s="36"/>
      <c r="V20" s="23"/>
      <c r="W20" s="37"/>
      <c r="X20" s="38"/>
      <c r="Y20" s="23"/>
      <c r="Z20" s="23"/>
      <c r="AA20" s="39"/>
      <c r="AB20" s="40"/>
      <c r="AC20" s="40"/>
      <c r="AD20" s="39"/>
      <c r="AE20" s="23"/>
      <c r="AF20" s="23"/>
      <c r="AG20" s="9"/>
    </row>
    <row r="21" customFormat="false" ht="13.8" hidden="false" customHeight="false" outlineLevel="0" collapsed="false">
      <c r="A21" s="21" t="s">
        <v>29</v>
      </c>
      <c r="B21" s="21" t="s">
        <v>30</v>
      </c>
      <c r="C21" s="21"/>
      <c r="D21" s="24" t="n">
        <v>1442</v>
      </c>
      <c r="E21" s="24"/>
      <c r="F21" s="25" t="n">
        <v>2477</v>
      </c>
      <c r="G21" s="21" t="n">
        <f aca="false">(F21/D21)/(F26/D26)</f>
        <v>0.653107818088911</v>
      </c>
      <c r="H21" s="26" t="n">
        <v>0.9743511</v>
      </c>
      <c r="I21" s="27" t="n">
        <f aca="false">G21/H21</f>
        <v>0.670300283018012</v>
      </c>
      <c r="J21" s="27" t="n">
        <f aca="false">G9-I21</f>
        <v>0.359699716981988</v>
      </c>
      <c r="K21" s="32" t="n">
        <f aca="false">$G$11*((($F$26/$D$26)*($G$9-I21)*H21*D21)/$A$30)</f>
        <v>1368.56342037006</v>
      </c>
      <c r="L21" s="41" t="n">
        <f aca="false">SUM((K21)/($H21*$D21*($F$26/$D$26)))+$G21/$H21</f>
        <v>1.040646850641</v>
      </c>
      <c r="M21" s="30" t="n">
        <v>441.3</v>
      </c>
      <c r="N21" s="31" t="n">
        <f aca="false">K21-M21</f>
        <v>927.26342037006</v>
      </c>
      <c r="O21" s="27" t="n">
        <f aca="false">SUM((M21+N21)/(H21*D21*(F26/D26)))+G21/H21</f>
        <v>1.040646850641</v>
      </c>
      <c r="P21" s="32" t="n">
        <f aca="false">K21/$K$26*$P$26</f>
        <v>266.895218934428</v>
      </c>
      <c r="Q21" s="33" t="n">
        <f aca="false">M21+P21</f>
        <v>708.195218934428</v>
      </c>
      <c r="R21" s="34" t="n">
        <f aca="false">SUM((M21+P21)/(H21*D21*($F$26/$D$26)))+G21/H21</f>
        <v>0.861944794799905</v>
      </c>
      <c r="S21" s="33" t="n">
        <f aca="false">Q21</f>
        <v>708.195218934428</v>
      </c>
      <c r="T21" s="35"/>
      <c r="U21" s="42"/>
      <c r="V21" s="23"/>
      <c r="W21" s="37"/>
      <c r="X21" s="38"/>
      <c r="Y21" s="23"/>
      <c r="Z21" s="23"/>
      <c r="AA21" s="39"/>
      <c r="AB21" s="40"/>
      <c r="AC21" s="40"/>
      <c r="AD21" s="39"/>
      <c r="AE21" s="23"/>
      <c r="AF21" s="23"/>
      <c r="AG21" s="9"/>
    </row>
    <row r="22" customFormat="false" ht="13.8" hidden="false" customHeight="false" outlineLevel="0" collapsed="false">
      <c r="A22" s="21" t="s">
        <v>31</v>
      </c>
      <c r="B22" s="21" t="s">
        <v>32</v>
      </c>
      <c r="C22" s="21"/>
      <c r="D22" s="24" t="n">
        <v>1513</v>
      </c>
      <c r="E22" s="24"/>
      <c r="F22" s="25" t="n">
        <v>2454</v>
      </c>
      <c r="G22" s="21" t="n">
        <f aca="false">(F22/D22)/(F26/D26)</f>
        <v>0.616679862246495</v>
      </c>
      <c r="H22" s="26" t="n">
        <v>1.0169558</v>
      </c>
      <c r="I22" s="27" t="n">
        <f aca="false">G22/H22</f>
        <v>0.606397900721443</v>
      </c>
      <c r="J22" s="27" t="n">
        <f aca="false">G9-I22</f>
        <v>0.423602099278557</v>
      </c>
      <c r="K22" s="32" t="n">
        <f aca="false">$G$11*((($F$26/$D$26)*($G$9-I22)*H22*D22)/$A$30)</f>
        <v>1764.9938676513</v>
      </c>
      <c r="L22" s="41" t="n">
        <f aca="false">SUM((K22)/($H22*$D22*($F$26/$D$26)))+$G22/$H22</f>
        <v>1.04253831479234</v>
      </c>
      <c r="M22" s="30" t="n">
        <v>420.5</v>
      </c>
      <c r="N22" s="31" t="n">
        <f aca="false">K22-M22</f>
        <v>1344.4938676513</v>
      </c>
      <c r="O22" s="27" t="n">
        <f aca="false">SUM((M22+N22)/(H22*D22*(F26/D26)))+G22/H22</f>
        <v>1.04253831479233</v>
      </c>
      <c r="P22" s="32" t="n">
        <f aca="false">K22/$K$26*$P$26</f>
        <v>344.206499832753</v>
      </c>
      <c r="Q22" s="33" t="n">
        <f aca="false">M22+P22</f>
        <v>764.706499832753</v>
      </c>
      <c r="R22" s="34" t="n">
        <f aca="false">SUM((M22+P22)/(H22*D22*($F$26/$D$26)))+G22/H22</f>
        <v>0.795361395491868</v>
      </c>
      <c r="S22" s="33" t="n">
        <f aca="false">Q22</f>
        <v>764.706499832753</v>
      </c>
      <c r="T22" s="35"/>
      <c r="U22" s="43"/>
      <c r="V22" s="23"/>
      <c r="W22" s="37"/>
      <c r="X22" s="38"/>
      <c r="Y22" s="23"/>
      <c r="Z22" s="23"/>
      <c r="AA22" s="39"/>
      <c r="AB22" s="40"/>
      <c r="AC22" s="40"/>
      <c r="AD22" s="39"/>
      <c r="AE22" s="23"/>
      <c r="AF22" s="23"/>
      <c r="AG22" s="9"/>
    </row>
    <row r="23" customFormat="false" ht="13.8" hidden="false" customHeight="false" outlineLevel="0" collapsed="false">
      <c r="A23" s="21" t="s">
        <v>33</v>
      </c>
      <c r="B23" s="21" t="s">
        <v>34</v>
      </c>
      <c r="C23" s="21"/>
      <c r="D23" s="24" t="n">
        <v>1142</v>
      </c>
      <c r="E23" s="24"/>
      <c r="F23" s="25" t="n">
        <v>2906</v>
      </c>
      <c r="G23" s="21" t="n">
        <f aca="false">(F23/D23)/(F26/D26)</f>
        <v>0.96750594524841</v>
      </c>
      <c r="H23" s="26" t="n">
        <v>1.0085288</v>
      </c>
      <c r="I23" s="27" t="n">
        <f aca="false">G23/H23</f>
        <v>0.959324062186831</v>
      </c>
      <c r="J23" s="27" t="n">
        <f aca="false">G9-I23</f>
        <v>0.0706759378131691</v>
      </c>
      <c r="K23" s="32" t="n">
        <f aca="false">$G$11*((($F$26/$D$26)*($G$9-I23)*H23*D23)/$A$30)</f>
        <v>220.42968497426</v>
      </c>
      <c r="L23" s="41" t="n">
        <f aca="false">SUM((K23)/($H23*$D23*($F$26/$D$26)))+$G23/$H23</f>
        <v>1.03209195648004</v>
      </c>
      <c r="M23" s="30" t="n">
        <v>557.2</v>
      </c>
      <c r="N23" s="31" t="n">
        <f aca="false">K23-M23</f>
        <v>-336.77031502574</v>
      </c>
      <c r="O23" s="27" t="n">
        <f aca="false">SUM((M23+N23)/(H23*D23*(F26/D26)))+G23/H23</f>
        <v>1.03209195648004</v>
      </c>
      <c r="P23" s="32" t="n">
        <f aca="false">K23/$K$26*$P$26</f>
        <v>42.9878719211596</v>
      </c>
      <c r="Q23" s="33" t="n">
        <f aca="false">M23+P23</f>
        <v>600.18787192116</v>
      </c>
      <c r="R23" s="34" t="n">
        <f aca="false">SUM((M23+P23)/(H23*D23*($F$26/$D$26)))+G23/H23</f>
        <v>1.15745712046855</v>
      </c>
      <c r="S23" s="33" t="n">
        <f aca="false">Q23</f>
        <v>600.18787192116</v>
      </c>
      <c r="T23" s="35"/>
      <c r="U23" s="43"/>
      <c r="V23" s="23"/>
      <c r="W23" s="37"/>
      <c r="X23" s="38"/>
      <c r="Y23" s="23"/>
      <c r="Z23" s="23"/>
      <c r="AA23" s="39"/>
      <c r="AB23" s="40"/>
      <c r="AC23" s="40"/>
      <c r="AD23" s="39"/>
      <c r="AE23" s="23"/>
      <c r="AF23" s="23"/>
      <c r="AG23" s="9"/>
    </row>
    <row r="24" customFormat="false" ht="13.8" hidden="false" customHeight="false" outlineLevel="0" collapsed="false">
      <c r="A24" s="44" t="s">
        <v>35</v>
      </c>
      <c r="B24" s="44" t="s">
        <v>36</v>
      </c>
      <c r="C24" s="44"/>
      <c r="D24" s="45" t="n">
        <v>1387</v>
      </c>
      <c r="E24" s="45"/>
      <c r="F24" s="46" t="n">
        <v>2045</v>
      </c>
      <c r="G24" s="44" t="n">
        <f aca="false">(F24/D24)/(F26/D26)</f>
        <v>0.560584373695594</v>
      </c>
      <c r="H24" s="47" t="n">
        <v>1.0027468</v>
      </c>
      <c r="I24" s="48" t="n">
        <f aca="false">G24/H24</f>
        <v>0.559048778510781</v>
      </c>
      <c r="J24" s="48" t="n">
        <f aca="false">G9-I24</f>
        <v>0.470951221489219</v>
      </c>
      <c r="K24" s="49" t="n">
        <f aca="false">$G$11*((($F$26/$D$26)*($G$9-I24)*H24*D24)/$A$30)</f>
        <v>1773.73103497023</v>
      </c>
      <c r="L24" s="50" t="n">
        <f aca="false">SUM((K24)/($H24*$D24*($F$26/$D$26)))+$G24/$H24</f>
        <v>1.04393981445541</v>
      </c>
      <c r="M24" s="51" t="n">
        <v>458.8</v>
      </c>
      <c r="N24" s="52" t="n">
        <f aca="false">K24-M24</f>
        <v>1314.93103497023</v>
      </c>
      <c r="O24" s="48" t="n">
        <f aca="false">SUM((M24+N24)/(H24*D24*(F26/D26)))+G24/H24</f>
        <v>1.04393981445541</v>
      </c>
      <c r="P24" s="49" t="n">
        <f aca="false">K24/$K$26*$P$26</f>
        <v>345.910409311659</v>
      </c>
      <c r="Q24" s="53" t="n">
        <f aca="false">M24+P24</f>
        <v>804.710409311659</v>
      </c>
      <c r="R24" s="54" t="n">
        <f aca="false">SUM((M24+P24)/(H24*D24*($F$26/$D$26)))+G24/H24</f>
        <v>0.779035268183443</v>
      </c>
      <c r="S24" s="53" t="n">
        <f aca="false">Q24</f>
        <v>804.710409311659</v>
      </c>
      <c r="T24" s="35"/>
      <c r="U24" s="43"/>
      <c r="V24" s="23"/>
      <c r="W24" s="37"/>
      <c r="X24" s="38"/>
      <c r="Y24" s="23"/>
      <c r="Z24" s="23"/>
      <c r="AA24" s="39"/>
      <c r="AB24" s="40"/>
      <c r="AC24" s="40"/>
      <c r="AD24" s="39"/>
      <c r="AE24" s="23"/>
      <c r="AF24" s="23"/>
      <c r="AG24" s="9"/>
    </row>
    <row r="25" customFormat="false" ht="13.8" hidden="true" customHeight="false" outlineLevel="0" collapsed="false">
      <c r="A25" s="55"/>
      <c r="B25" s="55"/>
      <c r="C25" s="55"/>
      <c r="D25" s="55"/>
      <c r="E25" s="55"/>
      <c r="F25" s="56"/>
      <c r="G25" s="55"/>
      <c r="H25" s="55"/>
      <c r="I25" s="55"/>
      <c r="J25" s="55"/>
      <c r="K25" s="56"/>
      <c r="L25" s="56"/>
      <c r="M25" s="57"/>
      <c r="N25" s="58"/>
      <c r="O25" s="55"/>
      <c r="P25" s="56"/>
      <c r="Q25" s="59"/>
      <c r="R25" s="60"/>
      <c r="S25" s="59"/>
      <c r="U25" s="23"/>
      <c r="V25" s="23"/>
      <c r="W25" s="23"/>
      <c r="X25" s="23"/>
      <c r="Y25" s="23"/>
      <c r="Z25" s="23"/>
      <c r="AA25" s="23"/>
      <c r="AB25" s="23"/>
      <c r="AC25" s="40"/>
      <c r="AD25" s="23"/>
      <c r="AE25" s="23"/>
      <c r="AF25" s="23"/>
      <c r="AG25" s="9"/>
    </row>
    <row r="26" customFormat="false" ht="24" hidden="false" customHeight="false" outlineLevel="0" collapsed="false">
      <c r="A26" s="61"/>
      <c r="B26" s="61" t="s">
        <v>37</v>
      </c>
      <c r="C26" s="61"/>
      <c r="D26" s="61" t="n">
        <f aca="false">SUM(D20:D24)</f>
        <v>12642</v>
      </c>
      <c r="E26" s="61"/>
      <c r="F26" s="62" t="n">
        <f aca="false">SUM(F20:F24)</f>
        <v>33250</v>
      </c>
      <c r="G26" s="61" t="n">
        <f aca="false">F26/D26</f>
        <v>2.63012181616833</v>
      </c>
      <c r="H26" s="63" t="n">
        <f aca="false">SUM(H20:H24)</f>
        <v>5.000919</v>
      </c>
      <c r="I26" s="63" t="n">
        <f aca="false">(G9-I20)+(G9-I21)+(G9-I22)+(G9-I23)+(G9-I24)</f>
        <v>1.11162581774406</v>
      </c>
      <c r="J26" s="63"/>
      <c r="K26" s="62" t="n">
        <f aca="false">SUM(K20:K24)</f>
        <v>5127.71800796585</v>
      </c>
      <c r="L26" s="62"/>
      <c r="M26" s="64" t="n">
        <f aca="false">SUM(M20:M24)</f>
        <v>1966.7</v>
      </c>
      <c r="N26" s="65" t="n">
        <f aca="false">SUM(N20:N24)</f>
        <v>3249.91800796585</v>
      </c>
      <c r="O26" s="61"/>
      <c r="P26" s="62" t="n">
        <v>1000</v>
      </c>
      <c r="Q26" s="66" t="n">
        <f aca="false">SUM(Q20:Q24)</f>
        <v>2966.7</v>
      </c>
      <c r="R26" s="67"/>
      <c r="S26" s="66" t="n">
        <f aca="false">Q26</f>
        <v>2966.2</v>
      </c>
      <c r="U26" s="23"/>
      <c r="V26" s="23"/>
      <c r="W26" s="23"/>
      <c r="X26" s="23"/>
      <c r="Y26" s="23"/>
      <c r="Z26" s="39"/>
      <c r="AA26" s="39"/>
      <c r="AB26" s="40"/>
      <c r="AC26" s="40"/>
      <c r="AD26" s="23"/>
      <c r="AE26" s="23"/>
      <c r="AF26" s="23"/>
      <c r="AG26" s="9"/>
    </row>
    <row r="27" customFormat="false" ht="13.8" hidden="false" customHeight="false" outlineLevel="0" collapsed="false">
      <c r="F27" s="68"/>
      <c r="H27" s="69"/>
      <c r="I27" s="70"/>
      <c r="J27" s="70"/>
      <c r="N27" s="71"/>
    </row>
    <row r="30" customFormat="false" ht="13.8" hidden="true" customHeight="false" outlineLevel="0" collapsed="false">
      <c r="A30" s="0" t="n">
        <f aca="false">((F26/D26)*(G9-I20)*H20*D20)+((F26/D26)*(G9-I21)*H21*D21)+((F26/D26)*(G9-I22)*H22*D22)+((F26/D26)*(G9-I23)*H23*D23)+((F26/D26)*(G9-I24)*H24*D24)</f>
        <v>971.251655687434</v>
      </c>
      <c r="O30" s="0" t="s">
        <v>38</v>
      </c>
    </row>
  </sheetData>
  <mergeCells count="15">
    <mergeCell ref="A6:S6"/>
    <mergeCell ref="A7:S7"/>
    <mergeCell ref="A9:F9"/>
    <mergeCell ref="U9:X9"/>
    <mergeCell ref="A10:F10"/>
    <mergeCell ref="A11:F11"/>
    <mergeCell ref="U11:X11"/>
    <mergeCell ref="A12:F12"/>
    <mergeCell ref="U12:X12"/>
    <mergeCell ref="A13:F13"/>
    <mergeCell ref="U13:X13"/>
    <mergeCell ref="A14:F14"/>
    <mergeCell ref="A15:F15"/>
    <mergeCell ref="A17:F17"/>
    <mergeCell ref="U17:X17"/>
  </mergeCells>
  <printOptions headings="false" gridLines="false" gridLinesSet="true" horizontalCentered="false" verticalCentered="false"/>
  <pageMargins left="0.315277777777778" right="0.315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4.25" zeroHeight="false" outlineLevelRow="0" outlineLevelCol="0"/>
  <cols>
    <col collapsed="false" customWidth="true" hidden="false" outlineLevel="0" max="1025" min="1" style="0" width="8.6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2017-12-19T14:00:51Z</dcterms:created>
  <dc:creator>Администратор</dc:creator>
  <dc:description/>
  <dc:language>ru-RU</dc:language>
  <cp:lastModifiedBy/>
  <cp:lastPrinted>2018-01-23T10:31:26Z</cp:lastPrinted>
  <dcterms:modified xsi:type="dcterms:W3CDTF">2019-11-17T14:22:02Z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