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Распределение ШТ.Ч." sheetId="1" state="visible" r:id="rId2"/>
    <sheet name="Оплата комунальных услуг" sheetId="2" state="visible" r:id="rId3"/>
    <sheet name="Материальные затраты и ОЦДИ" sheetId="3" state="visible" r:id="rId4"/>
    <sheet name="Заработная плата" sheetId="4" state="visible" r:id="rId5"/>
    <sheet name="Содержание объектов недв.имущ." sheetId="5" state="visible" r:id="rId6"/>
    <sheet name="Иные затраты связ. с ОУ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Утверждение БН" sheetId="9" state="visible" r:id="rId10"/>
  </sheets>
  <definedNames>
    <definedName function="false" hidden="false" localSheetId="3" name="_xlnm.Print_Area" vbProcedure="false">'Заработная плата'!$A$1:$I$25</definedName>
    <definedName function="false" hidden="false" localSheetId="7" name="_xlnm.Print_Area" vbProcedure="false">'Зп не связ. с оказ.услуги '!$A$1:$H$13</definedName>
    <definedName function="false" hidden="false" localSheetId="8" name="_xlnm.Print_Area" vbProcedure="false">'Утверждение БН'!$A$3:$P$17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<sst xmlns="http://schemas.openxmlformats.org/spreadsheetml/2006/main" count="308" uniqueCount="146">
  <si>
    <t xml:space="preserve">ИСХОДНЫЕ ДАННЫЕ</t>
  </si>
  <si>
    <t xml:space="preserve">УЧРЕЖДЕНИЕ: Муниципальное бюджетное общеобразовательное учреждение Куркиекская средняя общеобразовательная школа</t>
  </si>
  <si>
    <r>
      <rPr>
        <b val="true"/>
        <sz val="11"/>
        <color rgb="FF000000"/>
        <rFont val="Times New Roman"/>
        <family val="1"/>
        <charset val="204"/>
      </rPr>
      <t xml:space="preserve">УСЛУГА 1</t>
    </r>
    <r>
      <rPr>
        <sz val="11"/>
        <color rgb="FF000000"/>
        <rFont val="Times New Roman"/>
        <family val="1"/>
        <charset val="204"/>
      </rPr>
      <t xml:space="preserve">: Реализация основных общеобразовательных программ начального общего образования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</si>
  <si>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2: </t>
    </r>
    <r>
      <rPr>
        <sz val="11"/>
        <color rgb="FF000000"/>
        <rFont val="Times New Roman"/>
        <family val="1"/>
        <charset val="204"/>
      </rPr>
      <t xml:space="preserve">Адаптированная образовательная программа начального общего образования, Федеральный государственный образовательный стандарт, форма</t>
    </r>
  </si>
  <si>
    <r>
      <rPr>
        <b val="true"/>
        <sz val="11"/>
        <color rgb="FF000000"/>
        <rFont val="Times New Roman"/>
        <family val="1"/>
        <charset val="204"/>
      </rPr>
      <t xml:space="preserve">УСЛУГА 3: </t>
    </r>
    <r>
      <rPr>
        <sz val="11"/>
        <color rgb="FF000000"/>
        <rFont val="Times New Roman"/>
        <family val="1"/>
        <charset val="204"/>
      </rPr>
      <t xml:space="preserve">Реализация основных общеобразовательных программ основного общего образования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</si>
  <si>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4: </t>
    </r>
    <r>
      <rPr>
        <sz val="11"/>
        <color rgb="FF000000"/>
        <rFont val="Times New Roman"/>
        <family val="1"/>
        <charset val="204"/>
      </rPr>
      <t xml:space="preserve">Адаптированная образовательная программа основного общего образования, Федеральный государственный образовательный стандарт, форма обучения - очная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</si>
  <si>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5:</t>
    </r>
    <r>
      <rPr>
        <sz val="11"/>
        <color rgb="FF000000"/>
        <rFont val="Times New Roman"/>
        <family val="1"/>
        <charset val="204"/>
      </rPr>
      <t xml:space="preserve"> Реализация основных общеобразовательных программ среднего общего образования</t>
    </r>
  </si>
  <si>
    <r>
      <rPr>
        <b val="true"/>
        <sz val="11"/>
        <color rgb="FF000000"/>
        <rFont val="Times New Roman"/>
        <family val="1"/>
        <charset val="204"/>
      </rPr>
      <t xml:space="preserve">УСЛУГА 6: </t>
    </r>
    <r>
      <rPr>
        <sz val="11"/>
        <color rgb="FF000000"/>
        <rFont val="Times New Roman"/>
        <family val="1"/>
        <charset val="204"/>
      </rPr>
  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на дому</t>
    </r>
  </si>
  <si>
    <r>
      <rPr>
        <b val="true"/>
        <sz val="11"/>
        <color rgb="FF000000"/>
        <rFont val="Times New Roman"/>
        <family val="1"/>
        <charset val="204"/>
      </rPr>
      <t xml:space="preserve">МЕТОД РАСПРЕДЕЛЕНИЯ ОБЩЕХОЗЯЙСТВЕННЫХ ЗАТРАТ: </t>
    </r>
    <r>
      <rPr>
        <sz val="11"/>
        <color rgb="FF000000"/>
        <rFont val="Times New Roman"/>
        <family val="1"/>
        <charset val="204"/>
      </rPr>
      <t xml:space="preserve">Время использования имущекственного комплекса</t>
    </r>
  </si>
  <si>
    <r>
      <rPr>
        <b val="true"/>
        <sz val="11"/>
        <color rgb="FF000000"/>
        <rFont val="Times New Roman"/>
        <family val="1"/>
        <charset val="204"/>
      </rPr>
      <t xml:space="preserve">НАИМЕНОВАНИЕ ПОКАЗАТЕЛЯ ОБЪЕМА:  </t>
    </r>
    <r>
      <rPr>
        <sz val="11"/>
        <color rgb="FF000000"/>
        <rFont val="Times New Roman"/>
        <family val="1"/>
        <charset val="204"/>
      </rPr>
      <t xml:space="preserve">численность учащихся</t>
    </r>
  </si>
  <si>
    <t xml:space="preserve">ШТАТНОЕ РАСПИСАНИЕ</t>
  </si>
  <si>
    <t xml:space="preserve">Расределение числености по участию в оказании услуг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</si>
  <si>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</si>
  <si>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</si>
  <si>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</si>
  <si>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час. неделя</t>
  </si>
  <si>
    <t xml:space="preserve">Работники непосредственно, несвязанные с оказанием услуги  по шт. расписанию</t>
  </si>
  <si>
    <t xml:space="preserve">Учитель</t>
  </si>
  <si>
    <t xml:space="preserve">Директор</t>
  </si>
  <si>
    <t xml:space="preserve">Мастер производственного обучения</t>
  </si>
  <si>
    <t xml:space="preserve">Заместитель директора</t>
  </si>
  <si>
    <t xml:space="preserve">Педагог дополнительного образования</t>
  </si>
  <si>
    <t xml:space="preserve">Воспитатель</t>
  </si>
  <si>
    <t xml:space="preserve">Заведующий хозяйством</t>
  </si>
  <si>
    <t xml:space="preserve">Библиотекарь</t>
  </si>
  <si>
    <t xml:space="preserve">Рабочий по обслуживанию зданий</t>
  </si>
  <si>
    <t xml:space="preserve">Гардеробщик</t>
  </si>
  <si>
    <t xml:space="preserve">Сторож</t>
  </si>
  <si>
    <t xml:space="preserve">Уборщик служебных помещений</t>
  </si>
  <si>
    <t xml:space="preserve">Подсобный рабочий</t>
  </si>
  <si>
    <t xml:space="preserve">Автомеханик</t>
  </si>
  <si>
    <t xml:space="preserve">Водитель</t>
  </si>
  <si>
    <t xml:space="preserve">Дворник</t>
  </si>
  <si>
    <t xml:space="preserve">Электрик</t>
  </si>
  <si>
    <t xml:space="preserve">ВСЕГО</t>
  </si>
  <si>
    <t xml:space="preserve">х</t>
  </si>
  <si>
    <t xml:space="preserve">Затраты на оплату коммунальных услуг</t>
  </si>
  <si>
    <t xml:space="preserve">Наименование коммунальных услуг</t>
  </si>
  <si>
    <t xml:space="preserve">Ед. измерения нормы</t>
  </si>
  <si>
    <t xml:space="preserve">Нормативный объем</t>
  </si>
  <si>
    <t xml:space="preserve">Общее полезное время использования имущественного комплекса</t>
  </si>
  <si>
    <t xml:space="preserve">Время использования имущественного комплекса на 1 потребителя</t>
  </si>
  <si>
    <t xml:space="preserve">Норма ресурса на 1 единицу услуги</t>
  </si>
  <si>
    <t xml:space="preserve">Тариф (цена)</t>
  </si>
  <si>
    <t xml:space="preserve">Нормативные затраты</t>
  </si>
  <si>
    <t xml:space="preserve">Реализация основных общеобразовательных программ начального общего образования 142/36=0,25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</si>
  <si>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</si>
  <si>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</si>
  <si>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</si>
  <si>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</si>
  <si>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Водоснабжение</t>
  </si>
  <si>
    <t xml:space="preserve">куб.м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</si>
  <si>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очная 142/11=0,08</t>
  </si>
  <si>
    <t xml:space="preserve">Реализация основных общеобразовательных программ основного общего образования 142/66=0,46</t>
  </si>
  <si>
    <t xml:space="preserve">Адаптированная образовательная программа основного общего образования, Федеральный государственный образовательный стандарт, форма обучения - очная 142/14=0,1</t>
  </si>
  <si>
    <t xml:space="preserve">Реализация основных общеобразовательных программ среднего общего образования 142/14=0,10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</si>
  <si>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на дому 142/1=0,03</t>
  </si>
  <si>
    <t xml:space="preserve">Расчет затрат на материальные запасы и ОЦДИ</t>
  </si>
  <si>
    <t xml:space="preserve">Всего потребителей услуг- 142 человек</t>
  </si>
  <si>
    <t xml:space="preserve">Наименование показателя</t>
  </si>
  <si>
    <t xml:space="preserve">Реализация основных общеобразовательных программ начального общего образования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</si>
  <si>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очная</t>
  </si>
  <si>
    <t xml:space="preserve">Реализация основных общеобразовательных программ основного общего образования</t>
  </si>
  <si>
    <t xml:space="preserve">Адаптированная образовательная программа основного общего образования,Федеральный государственный образовательный стандарт, форма обучения - очная</t>
  </si>
  <si>
    <t xml:space="preserve">Реализация основных общеобразовательных программ среднего общего образования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</si>
  <si>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на дому</t>
  </si>
  <si>
    <t xml:space="preserve">Количесто услуг (ед),\получателей (чел.)</t>
  </si>
  <si>
    <t xml:space="preserve">Приобретение учебников (рублей)</t>
  </si>
  <si>
    <t xml:space="preserve">Учебные материалы (рублей)</t>
  </si>
  <si>
    <t xml:space="preserve">уд.вес на услугу</t>
  </si>
  <si>
    <t xml:space="preserve">ЗАТРАТЫ НА ЗАРАБОТНУЮ ПЛАТУ С НАЧИСЛЕНИЯМИ РАБОТНИКОВ, НЕПОСРЕДСТВЕННО СВЯЗАННЫХ С ОКАЗАНИЕМ УСЛУГИ</t>
  </si>
  <si>
    <t xml:space="preserve">Работники непосредственно, связанные с оказанием услуги </t>
  </si>
  <si>
    <t xml:space="preserve">Количество затраченных человеко-часов</t>
  </si>
  <si>
    <t xml:space="preserve">Количество потребителей услуги/Предоставлено услуг</t>
  </si>
  <si>
    <t xml:space="preserve">Норма трудозатрат на оказание 1 ед. услуги</t>
  </si>
  <si>
    <t xml:space="preserve">Стоимость одного человека-часа </t>
  </si>
  <si>
    <t xml:space="preserve">ИТОГО ОПЛАТА ТРУДА</t>
  </si>
  <si>
    <t xml:space="preserve">средняя годовая норма раб. Времени на 1 ст.</t>
  </si>
  <si>
    <t xml:space="preserve">к-во  чел.час. На 1 потребителя - время использования имущественного комплекса на 1 потребителя/услугу</t>
  </si>
  <si>
    <t xml:space="preserve">ЗАТРАТЫ НА ОПЛАТУ ТРУДА С НАЧИСЛЕНИЯМИ РАБОТНИКОВ, НЕПОСРЕДСТВЕННО СВЯЗАНННЫХ С ОКАЗАНИЕМ УСЛУГ</t>
  </si>
  <si>
    <t xml:space="preserve">Годовая норма рабочего времени</t>
  </si>
  <si>
    <t xml:space="preserve">стимулирующий </t>
  </si>
  <si>
    <t xml:space="preserve">к-во  чел.час. На 1 потребителя - время использования имущественного комплекса на 1 потребителя</t>
  </si>
  <si>
    <t xml:space="preserve">ЗАТРАТЫ НА СОДЕРЖАНИЕ ОБЪЕКТОВ НЕДВИЖИМОГО ИМУЩЕСТВА</t>
  </si>
  <si>
    <t xml:space="preserve">Наименование затрат </t>
  </si>
  <si>
    <t xml:space="preserve">Ед.измерения нормы</t>
  </si>
  <si>
    <t xml:space="preserve">Тариф (цена), рублей</t>
  </si>
  <si>
    <t xml:space="preserve">Норма затрат на 1 ед. услуги</t>
  </si>
  <si>
    <t xml:space="preserve">Основная общеобразовательная программа начального общего образования</t>
  </si>
  <si>
    <t xml:space="preserve">Промывка и опрессовка системы</t>
  </si>
  <si>
    <t xml:space="preserve">ТО пожарной сигнализации и системы оповещения о пожаре</t>
  </si>
  <si>
    <t xml:space="preserve">Обслуживание узла учета т/э</t>
  </si>
  <si>
    <t xml:space="preserve">дератизация</t>
  </si>
  <si>
    <t xml:space="preserve">Земельный налог</t>
  </si>
  <si>
    <t xml:space="preserve">Подготовка к новому уч.году</t>
  </si>
  <si>
    <t xml:space="preserve">ИТОГО СОДЕРЖАНИЕ ОБЪЕКТОВ НЕДВИЖИМОГО ИМУЩЕСТВА</t>
  </si>
  <si>
    <t xml:space="preserve">Адаптированная образовательная программа начального общего образования, Федеральный государственный образовательный стандарт, форма обучения - очная </t>
  </si>
  <si>
    <t xml:space="preserve">Замер сопротивления эл. Установок</t>
  </si>
  <si>
    <t xml:space="preserve">Основная общеобразовательная программа основного общего образования </t>
  </si>
  <si>
    <t xml:space="preserve">Адаптированная образовательная программа основного общего образования, Федеральный государственный образовательный стандарт, форма обучения - очная </t>
  </si>
  <si>
    <t xml:space="preserve">Основная общеобразовательная программа среднего общего образования </t>
  </si>
  <si>
    <t xml:space="preserve">ИНЫЕ ЗАТРАТЫ, НЕПОСРЕДСТВЕННО СВЯЗАННЫЕ С  ОКАЗАНИЕМ УСЛУГИ</t>
  </si>
  <si>
    <t xml:space="preserve">Мед.осмотр сотрудников</t>
  </si>
  <si>
    <t xml:space="preserve">Приобретение ГСМ</t>
  </si>
  <si>
    <t xml:space="preserve">ЗАТРАТЫ НА СОДЕРЖАНИЕ ОБЪЕКТОВ ОЦДИ, УСЛУГ СВЯЗИ, транспортные услуги</t>
  </si>
  <si>
    <t xml:space="preserve">Наименование затрат</t>
  </si>
  <si>
    <t xml:space="preserve">Ед. изм. Нормы</t>
  </si>
  <si>
    <t xml:space="preserve">Заправка и ремонт картриджей</t>
  </si>
  <si>
    <t xml:space="preserve">кол-во устройств, единиц</t>
  </si>
  <si>
    <t xml:space="preserve">ИТОГО СОДЕРЖАНИЕ ОЦДИ</t>
  </si>
  <si>
    <t xml:space="preserve">Абонентская плата "Ростелеком", повременная  </t>
  </si>
  <si>
    <t xml:space="preserve">кол-во номеров, единиц</t>
  </si>
  <si>
    <t xml:space="preserve">ИТОГО УСЛУГИ СВЯЗИ</t>
  </si>
  <si>
    <t xml:space="preserve">ЗАТРАТЫ НА ОПЛАТУ ТРУДА (С НАЧИСЛЕНИЯМИ) РАБОТНИКОВ НЕПОСРЕДСТВЕННО НЕСВЯЗАННЫХ С ОКАЗАНИЕМ УСЛУГИ</t>
  </si>
  <si>
    <t xml:space="preserve">Должность по штатному расписанию</t>
  </si>
  <si>
    <t xml:space="preserve">МФОТ</t>
  </si>
  <si>
    <t xml:space="preserve">ГФОТ с учетом ставок и отчислений</t>
  </si>
  <si>
    <t xml:space="preserve">Стимулирующий</t>
  </si>
  <si>
    <t xml:space="preserve">Приложение 2</t>
  </si>
  <si>
    <t xml:space="preserve">к Постановлению Администрации Лахденпохского муниципального района №_____ от _____</t>
  </si>
  <si>
    <r>
      <rPr>
        <sz val="11"/>
        <color rgb="FF000000"/>
        <rFont val="Times New Roman"/>
        <family val="1"/>
        <charset val="204"/>
      </rPr>
      <t xml:space="preserve">БАЗОВЫЙ НОРМАТИВ ЗАТРАТ </t>
    </r>
    <r>
      <rPr>
        <b val="true"/>
        <sz val="11"/>
        <color rgb="FF000000"/>
        <rFont val="Times New Roman"/>
        <family val="1"/>
        <charset val="204"/>
      </rPr>
      <t xml:space="preserve">  </t>
    </r>
  </si>
  <si>
    <t xml:space="preserve">МБОУ Куркиекская средняя школа</t>
  </si>
  <si>
    <t xml:space="preserve">Наименование муниципальной  услуги</t>
  </si>
  <si>
    <t xml:space="preserve">Затраты, непосредственно связанные с оказанием услуги, руб.(субвенция)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</si>
  <si>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</si>
  <si>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</si>
  <si>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в том числе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</si>
  <si>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</si>
  <si>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</si>
  <si>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</si>
  <si>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</si>
  <si>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</si>
  <si>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СОЦДИ</t>
  </si>
  <si>
    <t xml:space="preserve">УС</t>
  </si>
  <si>
    <t xml:space="preserve">ТУ</t>
  </si>
  <si>
    <t xml:space="preserve">ОТ2</t>
  </si>
  <si>
    <t xml:space="preserve">ПНЗ</t>
  </si>
  <si>
    <t xml:space="preserve">за счет субвенции</t>
  </si>
  <si>
    <t xml:space="preserve">МБ</t>
  </si>
  <si>
    <t xml:space="preserve">всего</t>
  </si>
  <si>
    <t xml:space="preserve">12=2+3+4+5+6+7+8+9+10+11</t>
  </si>
  <si>
    <t xml:space="preserve">13=2+3+4+7+8</t>
  </si>
  <si>
    <t xml:space="preserve">16=12*15</t>
  </si>
  <si>
    <t xml:space="preserve">17=13*15</t>
  </si>
  <si>
    <t xml:space="preserve">18=14*15</t>
  </si>
  <si>
    <t xml:space="preserve">Адаптированная образовательная программа основного общего образования, Федеральный государственный образовательный стандарт, форма обучения - очная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</si>
</sst>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0.0000"/>
    <numFmt numFmtId="167" formatCode="#,##0.00"/>
    <numFmt numFmtId="168" formatCode="0.0"/>
    <numFmt numFmtId="169" formatCode="_-* #,##0.00_р_._-;\-* #,##0.00_р_._-;_-* \-??_р_._-;_-@_-"/>
  </numFmts>
  <fonts count="1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9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2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4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" fillId="0" borderId="3" xfId="15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29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D16" activeCellId="0" sqref="D16"/>
    </sheetView>
  </sheetViews>
  <sheetFormatPr defaultRowHeight="15" zeroHeight="false" outlineLevelRow="0" outlineLevelCol="0"/>
  <cols>
    <col collapsed="false" customWidth="true" hidden="false" outlineLevel="0" max="1" min="1" style="1" width="27.85"/>
    <col collapsed="false" customWidth="true" hidden="false" outlineLevel="0" max="3" min="2" style="1" width="9.13"/>
    <col collapsed="false" customWidth="true" hidden="false" outlineLevel="0" max="4" min="4" style="1" width="6.15"/>
    <col collapsed="false" customWidth="true" hidden="false" outlineLevel="0" max="5" min="5" style="1" width="10"/>
    <col collapsed="false" customWidth="true" hidden="false" outlineLevel="0" max="6" min="6" style="1" width="30.02"/>
    <col collapsed="false" customWidth="true" hidden="false" outlineLevel="0" max="1025" min="7" style="1" width="9.13"/>
  </cols>
  <sheetData>
    <row r="1" customFormat="false" ht="15" hidden="false" customHeight="false" outlineLevel="0" collapsed="false">
      <c r="A1" s="2" t="s">
        <v>0</v>
      </c>
    </row>
    <row r="2" customFormat="false" ht="31.5" hidden="false" customHeight="true" outlineLevel="0" collapsed="false">
      <c r="A2" s="3" t="s">
        <v>1</v>
      </c>
      <c r="B2" s="3"/>
      <c r="C2" s="3"/>
      <c r="D2" s="3"/>
      <c r="E2" s="3"/>
      <c r="F2" s="3"/>
    </row>
    <row r="4" customFormat="false" ht="15" hidden="false" customHeight="true" outlineLevel="0" collapsed="false">
      <c r="A4" s="3" t="s">
        <v>2</v>
      </c>
      <c r="B4" s="3"/>
      <c r="C4" s="3"/>
      <c r="D4" s="3"/>
      <c r="E4" s="3"/>
      <c r="F4" s="3"/>
    </row>
    <row r="5" customFormat="false" ht="38.25" hidden="false" customHeight="true" outlineLevel="0" collapsed="false">
      <c r="A5" s="3" t="s">
        <v>3</v>
      </c>
      <c r="B5" s="3"/>
      <c r="C5" s="3"/>
      <c r="D5" s="3"/>
      <c r="E5" s="3"/>
      <c r="F5" s="3"/>
    </row>
    <row r="6" customFormat="false" ht="15" hidden="false" customHeight="true" outlineLevel="0" collapsed="false">
      <c r="A6" s="3" t="s">
        <v>4</v>
      </c>
      <c r="B6" s="3"/>
      <c r="C6" s="3"/>
      <c r="D6" s="3"/>
      <c r="E6" s="3"/>
      <c r="F6" s="3"/>
    </row>
    <row r="7" customFormat="false" ht="42" hidden="false" customHeight="true" outlineLevel="0" collapsed="false">
      <c r="A7" s="3" t="s">
        <v>5</v>
      </c>
      <c r="B7" s="3"/>
      <c r="C7" s="3"/>
      <c r="D7" s="3"/>
      <c r="E7" s="3"/>
      <c r="F7" s="3"/>
    </row>
    <row r="8" customFormat="false" ht="28.5" hidden="false" customHeight="true" outlineLevel="0" collapsed="false">
      <c r="A8" s="3" t="s">
        <v>6</v>
      </c>
      <c r="B8" s="3"/>
      <c r="C8" s="3"/>
      <c r="D8" s="3"/>
      <c r="E8" s="3"/>
      <c r="F8" s="3"/>
    </row>
    <row r="9" customFormat="false" ht="33" hidden="false" customHeight="true" outlineLevel="0" collapsed="false">
      <c r="A9" s="3" t="s">
        <v>7</v>
      </c>
      <c r="B9" s="3"/>
      <c r="C9" s="3"/>
      <c r="D9" s="3"/>
      <c r="E9" s="3"/>
      <c r="F9" s="3"/>
    </row>
    <row r="10" customFormat="false" ht="37.5" hidden="false" customHeight="true" outlineLevel="0" collapsed="false">
      <c r="A10" s="3" t="s">
        <v>8</v>
      </c>
      <c r="B10" s="3"/>
      <c r="C10" s="3"/>
      <c r="D10" s="3"/>
      <c r="E10" s="3"/>
      <c r="F10" s="3"/>
    </row>
    <row r="11" customFormat="false" ht="37.5" hidden="false" customHeight="true" outlineLevel="0" collapsed="false">
      <c r="A11" s="3" t="s">
        <v>9</v>
      </c>
      <c r="B11" s="3"/>
      <c r="C11" s="3"/>
      <c r="D11" s="3"/>
      <c r="E11" s="3"/>
      <c r="F11" s="3"/>
    </row>
    <row r="12" customFormat="false" ht="37.5" hidden="false" customHeight="true" outlineLevel="0" collapsed="false">
      <c r="A12" s="4" t="s">
        <v>10</v>
      </c>
      <c r="B12" s="5"/>
      <c r="C12" s="5"/>
      <c r="D12" s="5"/>
      <c r="E12" s="5"/>
      <c r="F12" s="5"/>
    </row>
    <row r="13" customFormat="false" ht="30" hidden="false" customHeight="true" outlineLevel="0" collapsed="false">
      <c r="A13" s="6" t="s">
        <v>11</v>
      </c>
      <c r="B13" s="6"/>
      <c r="C13" s="6"/>
      <c r="D13" s="6"/>
      <c r="E13" s="6"/>
      <c r="F13" s="6"/>
      <c r="G13" s="6"/>
      <c r="H13" s="7"/>
      <c r="I13" s="7"/>
    </row>
    <row r="14" customFormat="false" ht="63" hidden="false" customHeight="true" outlineLevel="0" collapsed="false">
      <c r="A14" s="8" t="s">
        <v>12</v>
      </c>
      <c r="B14" s="8" t="s">
        <v>13</v>
      </c>
      <c r="C14" s="8" t="s">
        <v>14</v>
      </c>
      <c r="D14" s="8" t="s">
        <v>15</v>
      </c>
      <c r="E14" s="8" t="s">
        <v>16</v>
      </c>
      <c r="F14" s="8"/>
      <c r="G14" s="8" t="s">
        <v>13</v>
      </c>
      <c r="H14" s="9"/>
      <c r="I14" s="7"/>
    </row>
    <row r="15" customFormat="false" ht="15" hidden="false" customHeight="false" outlineLevel="0" collapsed="false">
      <c r="A15" s="10" t="s">
        <v>17</v>
      </c>
      <c r="B15" s="10" t="n">
        <v>20</v>
      </c>
      <c r="C15" s="10" t="n">
        <v>563371.69</v>
      </c>
      <c r="D15" s="10" t="n">
        <v>36</v>
      </c>
      <c r="E15" s="11" t="s">
        <v>18</v>
      </c>
      <c r="F15" s="11"/>
      <c r="G15" s="10" t="n">
        <v>1</v>
      </c>
      <c r="H15" s="7"/>
    </row>
    <row r="16" customFormat="false" ht="30" hidden="false" customHeight="false" outlineLevel="0" collapsed="false">
      <c r="A16" s="8" t="s">
        <v>19</v>
      </c>
      <c r="B16" s="10" t="n">
        <v>0.25</v>
      </c>
      <c r="C16" s="10" t="n">
        <v>7784.25</v>
      </c>
      <c r="D16" s="10" t="n">
        <v>36</v>
      </c>
      <c r="E16" s="11" t="s">
        <v>20</v>
      </c>
      <c r="F16" s="11"/>
      <c r="G16" s="10" t="n">
        <v>1</v>
      </c>
      <c r="H16" s="7"/>
    </row>
    <row r="17" customFormat="false" ht="30" hidden="false" customHeight="false" outlineLevel="0" collapsed="false">
      <c r="A17" s="8" t="s">
        <v>21</v>
      </c>
      <c r="B17" s="10" t="n">
        <v>0.7</v>
      </c>
      <c r="C17" s="10" t="n">
        <v>21795.9</v>
      </c>
      <c r="D17" s="10" t="n">
        <v>36</v>
      </c>
      <c r="E17" s="11" t="s">
        <v>20</v>
      </c>
      <c r="F17" s="11"/>
      <c r="G17" s="10" t="n">
        <v>1</v>
      </c>
      <c r="H17" s="7"/>
    </row>
    <row r="18" customFormat="false" ht="15" hidden="false" customHeight="false" outlineLevel="0" collapsed="false">
      <c r="A18" s="10" t="s">
        <v>22</v>
      </c>
      <c r="B18" s="10" t="n">
        <v>0.5</v>
      </c>
      <c r="C18" s="10" t="n">
        <v>15568.5</v>
      </c>
      <c r="D18" s="10" t="n">
        <v>36</v>
      </c>
      <c r="E18" s="11" t="s">
        <v>23</v>
      </c>
      <c r="F18" s="11"/>
      <c r="G18" s="10" t="n">
        <v>1</v>
      </c>
      <c r="H18" s="7"/>
    </row>
    <row r="19" customFormat="false" ht="15" hidden="false" customHeight="true" outlineLevel="0" collapsed="false">
      <c r="A19" s="10" t="s">
        <v>24</v>
      </c>
      <c r="B19" s="10" t="n">
        <v>0.25</v>
      </c>
      <c r="C19" s="10" t="n">
        <v>4604.74</v>
      </c>
      <c r="D19" s="10" t="n">
        <v>36</v>
      </c>
      <c r="E19" s="8" t="s">
        <v>25</v>
      </c>
      <c r="F19" s="8"/>
      <c r="G19" s="10" t="n">
        <v>0</v>
      </c>
      <c r="H19" s="7"/>
    </row>
    <row r="20" customFormat="false" ht="15" hidden="false" customHeight="false" outlineLevel="0" collapsed="false">
      <c r="A20" s="10"/>
      <c r="B20" s="10"/>
      <c r="C20" s="10"/>
      <c r="D20" s="10"/>
      <c r="E20" s="11" t="s">
        <v>26</v>
      </c>
      <c r="F20" s="11"/>
      <c r="G20" s="10" t="n">
        <v>1</v>
      </c>
      <c r="H20" s="7"/>
    </row>
    <row r="21" customFormat="false" ht="15" hidden="false" customHeight="false" outlineLevel="0" collapsed="false">
      <c r="A21" s="10"/>
      <c r="B21" s="10"/>
      <c r="C21" s="10"/>
      <c r="D21" s="10"/>
      <c r="E21" s="11" t="s">
        <v>27</v>
      </c>
      <c r="F21" s="11"/>
      <c r="G21" s="10" t="n">
        <v>3.5</v>
      </c>
      <c r="H21" s="7"/>
    </row>
    <row r="22" customFormat="false" ht="15" hidden="false" customHeight="true" outlineLevel="0" collapsed="false">
      <c r="A22" s="10"/>
      <c r="B22" s="10"/>
      <c r="C22" s="10"/>
      <c r="D22" s="10"/>
      <c r="E22" s="8" t="s">
        <v>28</v>
      </c>
      <c r="F22" s="8"/>
      <c r="G22" s="10" t="n">
        <v>5</v>
      </c>
      <c r="H22" s="7"/>
    </row>
    <row r="23" customFormat="false" ht="15" hidden="false" customHeight="false" outlineLevel="0" collapsed="false">
      <c r="A23" s="10"/>
      <c r="B23" s="10"/>
      <c r="C23" s="10"/>
      <c r="D23" s="10"/>
      <c r="E23" s="11" t="s">
        <v>29</v>
      </c>
      <c r="F23" s="11"/>
      <c r="G23" s="10" t="n">
        <v>0</v>
      </c>
      <c r="H23" s="7"/>
    </row>
    <row r="24" customFormat="false" ht="15" hidden="false" customHeight="false" outlineLevel="0" collapsed="false">
      <c r="A24" s="10"/>
      <c r="B24" s="10"/>
      <c r="C24" s="10"/>
      <c r="D24" s="10"/>
      <c r="E24" s="11" t="s">
        <v>30</v>
      </c>
      <c r="F24" s="11"/>
      <c r="G24" s="10" t="n">
        <v>1</v>
      </c>
      <c r="H24" s="7"/>
    </row>
    <row r="25" customFormat="false" ht="15" hidden="false" customHeight="false" outlineLevel="0" collapsed="false">
      <c r="A25" s="10"/>
      <c r="B25" s="10"/>
      <c r="C25" s="10"/>
      <c r="D25" s="10"/>
      <c r="E25" s="11" t="s">
        <v>31</v>
      </c>
      <c r="F25" s="11"/>
      <c r="G25" s="10" t="n">
        <v>2</v>
      </c>
      <c r="H25" s="7"/>
    </row>
    <row r="26" customFormat="false" ht="15" hidden="false" customHeight="false" outlineLevel="0" collapsed="false">
      <c r="A26" s="10"/>
      <c r="B26" s="10"/>
      <c r="C26" s="10"/>
      <c r="D26" s="10"/>
      <c r="E26" s="11" t="s">
        <v>32</v>
      </c>
      <c r="F26" s="11"/>
      <c r="G26" s="10" t="n">
        <v>0.5</v>
      </c>
      <c r="H26" s="7"/>
    </row>
    <row r="27" customFormat="false" ht="15" hidden="false" customHeight="false" outlineLevel="0" collapsed="false">
      <c r="A27" s="10"/>
      <c r="B27" s="10"/>
      <c r="C27" s="10"/>
      <c r="D27" s="10"/>
      <c r="E27" s="11" t="s">
        <v>33</v>
      </c>
      <c r="F27" s="11"/>
      <c r="G27" s="10" t="n">
        <v>0.5</v>
      </c>
      <c r="H27" s="7"/>
    </row>
    <row r="28" customFormat="false" ht="15" hidden="false" customHeight="false" outlineLevel="0" collapsed="false">
      <c r="A28" s="10"/>
      <c r="B28" s="12" t="n">
        <f aca="false">SUM(B15:B27)</f>
        <v>21.7</v>
      </c>
      <c r="C28" s="12" t="n">
        <f aca="false">SUM(C15:C27)</f>
        <v>613125.08</v>
      </c>
      <c r="D28" s="12"/>
      <c r="E28" s="13"/>
      <c r="F28" s="13"/>
      <c r="G28" s="12" t="n">
        <f aca="false">SUM(G15:G27)</f>
        <v>17.5</v>
      </c>
    </row>
    <row r="29" customFormat="false" ht="15" hidden="false" customHeight="false" outlineLevel="0" collapsed="false">
      <c r="A29" s="12" t="s">
        <v>34</v>
      </c>
      <c r="B29" s="10" t="s">
        <v>35</v>
      </c>
      <c r="C29" s="10" t="s">
        <v>35</v>
      </c>
      <c r="D29" s="10" t="s">
        <v>35</v>
      </c>
      <c r="E29" s="11" t="s">
        <v>35</v>
      </c>
      <c r="F29" s="11"/>
      <c r="G29" s="12" t="n">
        <f aca="false">SUM(G28+B28)</f>
        <v>39.2</v>
      </c>
    </row>
  </sheetData>
  <mergeCells count="26">
    <mergeCell ref="A2:F2"/>
    <mergeCell ref="A4:F4"/>
    <mergeCell ref="A5:F5"/>
    <mergeCell ref="A6:F6"/>
    <mergeCell ref="A7:F7"/>
    <mergeCell ref="A8:F8"/>
    <mergeCell ref="A9:F9"/>
    <mergeCell ref="A10:F10"/>
    <mergeCell ref="A11:F11"/>
    <mergeCell ref="A13:G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2:N34"/>
  <sheetViews>
    <sheetView showFormulas="false" showGridLines="true" showRowColHeaders="true" showZeros="true" rightToLeft="false" tabSelected="false" showOutlineSymbols="true" defaultGridColor="true" view="normal" topLeftCell="A4" colorId="64" zoomScale="75" zoomScaleNormal="75" zoomScalePageLayoutView="100" workbookViewId="0">
      <selection pane="topLeft" activeCell="I32" activeCellId="0" sqref="I32"/>
    </sheetView>
  </sheetViews>
  <sheetFormatPr defaultRowHeight="15" zeroHeight="false" outlineLevelRow="0" outlineLevelCol="0"/>
  <cols>
    <col collapsed="false" customWidth="true" hidden="false" outlineLevel="0" max="1" min="1" style="14" width="45.71"/>
    <col collapsed="false" customWidth="true" hidden="false" outlineLevel="0" max="2" min="2" style="14" width="11.14"/>
    <col collapsed="false" customWidth="true" hidden="false" outlineLevel="0" max="3" min="3" style="14" width="10.85"/>
    <col collapsed="false" customWidth="true" hidden="false" outlineLevel="0" max="4" min="4" style="15" width="7.71"/>
    <col collapsed="false" customWidth="true" hidden="false" outlineLevel="0" max="5" min="5" style="14" width="11.14"/>
    <col collapsed="false" customWidth="true" hidden="false" outlineLevel="0" max="6" min="6" style="16" width="15.15"/>
    <col collapsed="false" customWidth="true" hidden="false" outlineLevel="0" max="7" min="7" style="16" width="14.15"/>
    <col collapsed="false" customWidth="true" hidden="false" outlineLevel="0" max="8" min="8" style="16" width="16.41"/>
    <col collapsed="false" customWidth="true" hidden="false" outlineLevel="0" max="9" min="9" style="14" width="11.3"/>
    <col collapsed="false" customWidth="true" hidden="false" outlineLevel="0" max="10" min="10" style="14" width="13.43"/>
    <col collapsed="false" customWidth="true" hidden="false" outlineLevel="0" max="11" min="11" style="14" width="16.14"/>
    <col collapsed="false" customWidth="true" hidden="false" outlineLevel="0" max="1025" min="12" style="14" width="9.13"/>
  </cols>
  <sheetData>
    <row r="2" customFormat="false" ht="18.75" hidden="false" customHeight="false" outlineLevel="0" collapsed="false">
      <c r="A2" s="17"/>
      <c r="B2" s="18" t="s">
        <v>36</v>
      </c>
      <c r="C2" s="18"/>
      <c r="D2" s="18"/>
      <c r="E2" s="18"/>
      <c r="F2" s="18"/>
      <c r="G2" s="18"/>
      <c r="H2" s="18"/>
      <c r="I2" s="18"/>
      <c r="J2" s="18"/>
    </row>
    <row r="3" customFormat="false" ht="168.75" hidden="false" customHeight="false" outlineLevel="0" collapsed="false">
      <c r="A3" s="19" t="s">
        <v>37</v>
      </c>
      <c r="B3" s="19" t="s">
        <v>38</v>
      </c>
      <c r="C3" s="19"/>
      <c r="D3" s="20"/>
      <c r="E3" s="19" t="s">
        <v>39</v>
      </c>
      <c r="F3" s="21" t="s">
        <v>40</v>
      </c>
      <c r="G3" s="21" t="s">
        <v>41</v>
      </c>
      <c r="H3" s="21" t="s">
        <v>42</v>
      </c>
      <c r="I3" s="19" t="s">
        <v>43</v>
      </c>
      <c r="J3" s="19" t="s">
        <v>44</v>
      </c>
    </row>
    <row r="4" customFormat="false" ht="38.25" hidden="false" customHeight="true" outlineLevel="0" collapsed="false">
      <c r="A4" s="22" t="s">
        <v>45</v>
      </c>
      <c r="B4" s="22"/>
      <c r="C4" s="22"/>
      <c r="D4" s="22"/>
      <c r="E4" s="22"/>
      <c r="F4" s="22"/>
      <c r="G4" s="22"/>
      <c r="H4" s="22"/>
      <c r="I4" s="22"/>
      <c r="J4" s="22"/>
    </row>
    <row r="5" customFormat="false" ht="18.75" hidden="false" customHeight="false" outlineLevel="0" collapsed="false">
      <c r="A5" s="23" t="s">
        <v>46</v>
      </c>
      <c r="B5" s="23" t="s">
        <v>47</v>
      </c>
      <c r="C5" s="23" t="n">
        <v>78150</v>
      </c>
      <c r="D5" s="24" t="n">
        <v>0.25</v>
      </c>
      <c r="E5" s="23" t="n">
        <f aca="false">SUM(C5*D5)</f>
        <v>19537.5</v>
      </c>
      <c r="F5" s="24" t="n">
        <v>47323.08</v>
      </c>
      <c r="G5" s="25" t="n">
        <f aca="false">SUM(F5/36)</f>
        <v>1314.53</v>
      </c>
      <c r="H5" s="24" t="n">
        <f aca="false">SUM(E5/F5*G5)</f>
        <v>542.708333333333</v>
      </c>
      <c r="I5" s="26" t="n">
        <v>5.63</v>
      </c>
      <c r="J5" s="24" t="n">
        <f aca="false">SUM(H5*I5)</f>
        <v>3055.44791666667</v>
      </c>
      <c r="K5" s="27"/>
      <c r="L5" s="28"/>
    </row>
    <row r="6" customFormat="false" ht="18.75" hidden="false" customHeight="false" outlineLevel="0" collapsed="false">
      <c r="A6" s="23" t="s">
        <v>48</v>
      </c>
      <c r="B6" s="23" t="s">
        <v>49</v>
      </c>
      <c r="C6" s="23" t="n">
        <v>490</v>
      </c>
      <c r="D6" s="24" t="n">
        <v>0.25</v>
      </c>
      <c r="E6" s="23" t="n">
        <f aca="false">SUM(C6*D6)</f>
        <v>122.5</v>
      </c>
      <c r="F6" s="24" t="n">
        <v>47323.08</v>
      </c>
      <c r="G6" s="25" t="n">
        <f aca="false">SUM(F6/36)</f>
        <v>1314.53</v>
      </c>
      <c r="H6" s="24" t="n">
        <f aca="false">SUM(E6/F6*G6)</f>
        <v>3.40277777777778</v>
      </c>
      <c r="I6" s="23" t="n">
        <v>3200.65</v>
      </c>
      <c r="J6" s="24" t="n">
        <f aca="false">SUM(H6*I6)</f>
        <v>10891.1006944445</v>
      </c>
      <c r="K6" s="29"/>
      <c r="L6" s="28"/>
    </row>
    <row r="7" customFormat="false" ht="18.75" hidden="false" customHeight="false" outlineLevel="0" collapsed="false">
      <c r="A7" s="23" t="s">
        <v>50</v>
      </c>
      <c r="B7" s="23" t="s">
        <v>51</v>
      </c>
      <c r="C7" s="23" t="n">
        <v>683</v>
      </c>
      <c r="D7" s="24" t="n">
        <v>0.25</v>
      </c>
      <c r="E7" s="23" t="n">
        <f aca="false">SUM(C7*D7)</f>
        <v>170.75</v>
      </c>
      <c r="F7" s="24" t="n">
        <v>47323.08</v>
      </c>
      <c r="G7" s="25" t="n">
        <f aca="false">SUM(F7/36)</f>
        <v>1314.53</v>
      </c>
      <c r="H7" s="24" t="n">
        <f aca="false">SUM(E7/F7*G7)</f>
        <v>4.74305555555556</v>
      </c>
      <c r="I7" s="23" t="n">
        <v>32.38</v>
      </c>
      <c r="J7" s="24" t="n">
        <f aca="false">SUM(H7*I7)</f>
        <v>153.580138888889</v>
      </c>
      <c r="K7" s="29"/>
      <c r="L7" s="28"/>
    </row>
    <row r="8" customFormat="false" ht="18.75" hidden="false" customHeight="false" outlineLevel="0" collapsed="false">
      <c r="A8" s="30"/>
      <c r="B8" s="31"/>
      <c r="C8" s="32"/>
      <c r="D8" s="33"/>
      <c r="E8" s="32"/>
      <c r="F8" s="34"/>
      <c r="G8" s="34"/>
      <c r="H8" s="34"/>
      <c r="I8" s="32"/>
      <c r="J8" s="35" t="n">
        <f aca="false">SUM(J5:J7)</f>
        <v>14100.12875</v>
      </c>
      <c r="K8" s="29" t="n">
        <f aca="false">SUM(J8*36)</f>
        <v>507604.635</v>
      </c>
      <c r="L8" s="28"/>
    </row>
    <row r="9" customFormat="false" ht="45.75" hidden="false" customHeight="true" outlineLevel="0" collapsed="false">
      <c r="A9" s="36" t="s">
        <v>52</v>
      </c>
      <c r="B9" s="36"/>
      <c r="C9" s="36"/>
      <c r="D9" s="36"/>
      <c r="E9" s="36"/>
      <c r="F9" s="36"/>
      <c r="G9" s="36"/>
      <c r="H9" s="36"/>
      <c r="I9" s="36"/>
      <c r="J9" s="36"/>
      <c r="L9" s="28"/>
    </row>
    <row r="10" customFormat="false" ht="18.75" hidden="false" customHeight="false" outlineLevel="0" collapsed="false">
      <c r="A10" s="23" t="s">
        <v>46</v>
      </c>
      <c r="B10" s="23" t="s">
        <v>47</v>
      </c>
      <c r="C10" s="23" t="n">
        <v>78150</v>
      </c>
      <c r="D10" s="24" t="n">
        <v>0.08</v>
      </c>
      <c r="E10" s="23" t="n">
        <f aca="false">SUM(C10*D10)</f>
        <v>6252</v>
      </c>
      <c r="F10" s="24" t="n">
        <v>47323.08</v>
      </c>
      <c r="G10" s="25" t="n">
        <f aca="false">SUM(F10/11)</f>
        <v>4302.09818181818</v>
      </c>
      <c r="H10" s="25" t="n">
        <f aca="false">SUM(E10/F10*G10)</f>
        <v>568.363636363636</v>
      </c>
      <c r="I10" s="26" t="n">
        <v>5.63</v>
      </c>
      <c r="J10" s="24" t="n">
        <f aca="false">SUM(I10*H10)</f>
        <v>3199.88727272727</v>
      </c>
      <c r="K10" s="27"/>
      <c r="L10" s="28"/>
    </row>
    <row r="11" customFormat="false" ht="18.75" hidden="false" customHeight="false" outlineLevel="0" collapsed="false">
      <c r="A11" s="23" t="s">
        <v>48</v>
      </c>
      <c r="B11" s="23" t="s">
        <v>49</v>
      </c>
      <c r="C11" s="23" t="n">
        <v>490</v>
      </c>
      <c r="D11" s="24" t="n">
        <v>0.08</v>
      </c>
      <c r="E11" s="23" t="n">
        <f aca="false">SUM(C11*D11)</f>
        <v>39.2</v>
      </c>
      <c r="F11" s="24" t="n">
        <v>47323.08</v>
      </c>
      <c r="G11" s="25" t="n">
        <f aca="false">SUM(F11/11)</f>
        <v>4302.09818181818</v>
      </c>
      <c r="H11" s="25" t="n">
        <f aca="false">SUM(E11/F11*G11)</f>
        <v>3.56363636363636</v>
      </c>
      <c r="I11" s="23" t="n">
        <v>3200.65</v>
      </c>
      <c r="J11" s="24" t="n">
        <f aca="false">SUM(I11*H11)</f>
        <v>11405.9527272727</v>
      </c>
      <c r="K11" s="29"/>
      <c r="L11" s="28"/>
    </row>
    <row r="12" customFormat="false" ht="18.75" hidden="false" customHeight="false" outlineLevel="0" collapsed="false">
      <c r="A12" s="23" t="s">
        <v>50</v>
      </c>
      <c r="B12" s="23" t="s">
        <v>51</v>
      </c>
      <c r="C12" s="23" t="n">
        <v>683</v>
      </c>
      <c r="D12" s="24" t="n">
        <v>0.08</v>
      </c>
      <c r="E12" s="23" t="n">
        <f aca="false">SUM(C12*D12)</f>
        <v>54.64</v>
      </c>
      <c r="F12" s="24" t="n">
        <v>47323.08</v>
      </c>
      <c r="G12" s="25" t="n">
        <f aca="false">SUM(F12/11)</f>
        <v>4302.09818181818</v>
      </c>
      <c r="H12" s="25" t="n">
        <f aca="false">SUM(E12/F12*G12)</f>
        <v>4.96727272727273</v>
      </c>
      <c r="I12" s="23" t="n">
        <v>32.38</v>
      </c>
      <c r="J12" s="24" t="n">
        <f aca="false">SUM(I12*H12)</f>
        <v>160.840290909091</v>
      </c>
      <c r="K12" s="29"/>
      <c r="L12" s="28"/>
    </row>
    <row r="13" customFormat="false" ht="18.75" hidden="false" customHeight="false" outlineLevel="0" collapsed="false">
      <c r="A13" s="30"/>
      <c r="B13" s="31"/>
      <c r="C13" s="32"/>
      <c r="D13" s="33"/>
      <c r="E13" s="32"/>
      <c r="F13" s="34"/>
      <c r="G13" s="34"/>
      <c r="H13" s="34"/>
      <c r="I13" s="32"/>
      <c r="J13" s="35" t="n">
        <f aca="false">SUM(J10:J12)</f>
        <v>14766.6802909091</v>
      </c>
      <c r="K13" s="29" t="n">
        <f aca="false">SUM(J13*11)</f>
        <v>162433.4832</v>
      </c>
      <c r="L13" s="28"/>
    </row>
    <row r="14" customFormat="false" ht="18.75" hidden="false" customHeight="true" outlineLevel="0" collapsed="false">
      <c r="A14" s="36" t="s">
        <v>53</v>
      </c>
      <c r="B14" s="36"/>
      <c r="C14" s="36"/>
      <c r="D14" s="36"/>
      <c r="E14" s="36"/>
      <c r="F14" s="36"/>
      <c r="G14" s="36"/>
      <c r="H14" s="36"/>
      <c r="I14" s="36"/>
      <c r="J14" s="36"/>
      <c r="K14" s="28"/>
      <c r="L14" s="28"/>
      <c r="M14" s="28"/>
      <c r="N14" s="28"/>
    </row>
    <row r="15" customFormat="false" ht="18.75" hidden="false" customHeight="false" outlineLevel="0" collapsed="false">
      <c r="A15" s="23" t="s">
        <v>46</v>
      </c>
      <c r="B15" s="23" t="s">
        <v>47</v>
      </c>
      <c r="C15" s="23" t="n">
        <v>78150</v>
      </c>
      <c r="D15" s="24" t="n">
        <v>0.46</v>
      </c>
      <c r="E15" s="23" t="n">
        <f aca="false">SUM(C15*D15)</f>
        <v>35949</v>
      </c>
      <c r="F15" s="24" t="n">
        <v>47323.08</v>
      </c>
      <c r="G15" s="25" t="n">
        <f aca="false">SUM(F15/66)</f>
        <v>717.016363636364</v>
      </c>
      <c r="H15" s="25" t="n">
        <f aca="false">SUM(E15/F15*G15)</f>
        <v>544.681818181818</v>
      </c>
      <c r="I15" s="26" t="n">
        <v>5.63</v>
      </c>
      <c r="J15" s="24" t="n">
        <f aca="false">SUM(I15*H15)</f>
        <v>3066.55863636364</v>
      </c>
      <c r="K15" s="28"/>
      <c r="L15" s="28"/>
      <c r="M15" s="28"/>
      <c r="N15" s="28"/>
    </row>
    <row r="16" customFormat="false" ht="18.75" hidden="false" customHeight="false" outlineLevel="0" collapsed="false">
      <c r="A16" s="23" t="s">
        <v>48</v>
      </c>
      <c r="B16" s="23" t="s">
        <v>49</v>
      </c>
      <c r="C16" s="23" t="n">
        <v>490</v>
      </c>
      <c r="D16" s="24" t="n">
        <v>0.46</v>
      </c>
      <c r="E16" s="23" t="n">
        <f aca="false">SUM(C16*D16)</f>
        <v>225.4</v>
      </c>
      <c r="F16" s="24" t="n">
        <v>47323.08</v>
      </c>
      <c r="G16" s="25" t="n">
        <f aca="false">SUM(F16/66)</f>
        <v>717.016363636364</v>
      </c>
      <c r="H16" s="25" t="n">
        <f aca="false">SUM(E16/F16*G16)</f>
        <v>3.41515151515151</v>
      </c>
      <c r="I16" s="23" t="n">
        <v>3200.65</v>
      </c>
      <c r="J16" s="24" t="n">
        <f aca="false">SUM(I16*H16)</f>
        <v>10930.7046969697</v>
      </c>
      <c r="K16" s="28"/>
      <c r="L16" s="28"/>
      <c r="M16" s="28"/>
      <c r="N16" s="28"/>
    </row>
    <row r="17" customFormat="false" ht="18.75" hidden="false" customHeight="false" outlineLevel="0" collapsed="false">
      <c r="A17" s="23" t="s">
        <v>50</v>
      </c>
      <c r="B17" s="23" t="s">
        <v>51</v>
      </c>
      <c r="C17" s="23" t="n">
        <v>683</v>
      </c>
      <c r="D17" s="24" t="n">
        <v>0.46</v>
      </c>
      <c r="E17" s="23" t="n">
        <f aca="false">SUM(C17*D17)</f>
        <v>314.18</v>
      </c>
      <c r="F17" s="24" t="n">
        <v>47323.08</v>
      </c>
      <c r="G17" s="25" t="n">
        <f aca="false">SUM(F17/66)</f>
        <v>717.016363636364</v>
      </c>
      <c r="H17" s="25" t="n">
        <f aca="false">SUM(E17/F17*G17)</f>
        <v>4.76030303030303</v>
      </c>
      <c r="I17" s="23" t="n">
        <v>32.38</v>
      </c>
      <c r="J17" s="24" t="n">
        <f aca="false">SUM(I17*H17)</f>
        <v>154.138612121212</v>
      </c>
      <c r="K17" s="28"/>
      <c r="L17" s="28"/>
      <c r="M17" s="28"/>
      <c r="N17" s="28"/>
    </row>
    <row r="18" customFormat="false" ht="18.75" hidden="false" customHeight="false" outlineLevel="0" collapsed="false">
      <c r="A18" s="30"/>
      <c r="B18" s="31"/>
      <c r="C18" s="32"/>
      <c r="D18" s="33"/>
      <c r="E18" s="32"/>
      <c r="F18" s="34"/>
      <c r="G18" s="34"/>
      <c r="H18" s="34"/>
      <c r="I18" s="32"/>
      <c r="J18" s="35" t="n">
        <f aca="false">SUM(J15:J17)</f>
        <v>14151.4019454545</v>
      </c>
      <c r="K18" s="29" t="n">
        <f aca="false">SUM(J18*66)</f>
        <v>933992.528399999</v>
      </c>
      <c r="L18" s="28"/>
      <c r="M18" s="28"/>
      <c r="N18" s="28"/>
    </row>
    <row r="19" customFormat="false" ht="33.75" hidden="false" customHeight="true" outlineLevel="0" collapsed="false">
      <c r="A19" s="36" t="s">
        <v>54</v>
      </c>
      <c r="B19" s="36"/>
      <c r="C19" s="36"/>
      <c r="D19" s="36"/>
      <c r="E19" s="36"/>
      <c r="F19" s="36"/>
      <c r="G19" s="36"/>
      <c r="H19" s="36"/>
      <c r="I19" s="36"/>
      <c r="J19" s="36"/>
      <c r="K19" s="29"/>
      <c r="L19" s="28"/>
      <c r="M19" s="28"/>
      <c r="N19" s="28"/>
    </row>
    <row r="20" customFormat="false" ht="18.75" hidden="false" customHeight="false" outlineLevel="0" collapsed="false">
      <c r="A20" s="23" t="s">
        <v>46</v>
      </c>
      <c r="B20" s="23" t="s">
        <v>47</v>
      </c>
      <c r="C20" s="23" t="n">
        <v>78150</v>
      </c>
      <c r="D20" s="24" t="n">
        <v>0.1</v>
      </c>
      <c r="E20" s="23" t="n">
        <f aca="false">SUM(C20*D20)</f>
        <v>7815</v>
      </c>
      <c r="F20" s="24" t="n">
        <v>47323.08</v>
      </c>
      <c r="G20" s="25" t="n">
        <f aca="false">SUM(F20/14)</f>
        <v>3380.22</v>
      </c>
      <c r="H20" s="25" t="n">
        <f aca="false">SUM(E20/F20*G20)</f>
        <v>558.214285714286</v>
      </c>
      <c r="I20" s="26" t="n">
        <v>5.63</v>
      </c>
      <c r="J20" s="24" t="n">
        <f aca="false">SUM(I20*H20)</f>
        <v>3142.74642857143</v>
      </c>
      <c r="K20" s="29"/>
      <c r="L20" s="28"/>
      <c r="M20" s="28"/>
      <c r="N20" s="28"/>
    </row>
    <row r="21" customFormat="false" ht="18.75" hidden="false" customHeight="false" outlineLevel="0" collapsed="false">
      <c r="A21" s="23" t="s">
        <v>48</v>
      </c>
      <c r="B21" s="23" t="s">
        <v>49</v>
      </c>
      <c r="C21" s="23" t="n">
        <v>490</v>
      </c>
      <c r="D21" s="24" t="n">
        <v>0.1</v>
      </c>
      <c r="E21" s="23" t="n">
        <f aca="false">SUM(C21*D21)</f>
        <v>49</v>
      </c>
      <c r="F21" s="24" t="n">
        <v>47323.08</v>
      </c>
      <c r="G21" s="25" t="n">
        <f aca="false">SUM(F21/14)</f>
        <v>3380.22</v>
      </c>
      <c r="H21" s="25" t="n">
        <f aca="false">SUM(E21/F21*G21)</f>
        <v>3.5</v>
      </c>
      <c r="I21" s="23" t="n">
        <v>3200.65</v>
      </c>
      <c r="J21" s="24" t="n">
        <f aca="false">SUM(I21*H21)</f>
        <v>11202.275</v>
      </c>
      <c r="K21" s="29"/>
      <c r="L21" s="28"/>
      <c r="M21" s="28"/>
      <c r="N21" s="28"/>
    </row>
    <row r="22" customFormat="false" ht="18.75" hidden="false" customHeight="false" outlineLevel="0" collapsed="false">
      <c r="A22" s="23" t="s">
        <v>50</v>
      </c>
      <c r="B22" s="23" t="s">
        <v>51</v>
      </c>
      <c r="C22" s="23" t="n">
        <v>683</v>
      </c>
      <c r="D22" s="24" t="n">
        <v>0.1</v>
      </c>
      <c r="E22" s="23" t="n">
        <f aca="false">SUM(C22*D22)</f>
        <v>68.3</v>
      </c>
      <c r="F22" s="24" t="n">
        <v>47323.08</v>
      </c>
      <c r="G22" s="25" t="n">
        <f aca="false">SUM(F22/14)</f>
        <v>3380.22</v>
      </c>
      <c r="H22" s="25" t="n">
        <f aca="false">SUM(E22/F22*G22)</f>
        <v>4.87857142857143</v>
      </c>
      <c r="I22" s="23" t="n">
        <v>32.38</v>
      </c>
      <c r="J22" s="24" t="n">
        <f aca="false">SUM(I22*H22)</f>
        <v>157.968142857143</v>
      </c>
      <c r="K22" s="29"/>
      <c r="L22" s="28"/>
      <c r="M22" s="28"/>
      <c r="N22" s="28"/>
    </row>
    <row r="23" customFormat="false" ht="18.75" hidden="false" customHeight="false" outlineLevel="0" collapsed="false">
      <c r="A23" s="30"/>
      <c r="B23" s="31"/>
      <c r="C23" s="32"/>
      <c r="D23" s="33"/>
      <c r="E23" s="32"/>
      <c r="F23" s="34"/>
      <c r="G23" s="34"/>
      <c r="H23" s="34"/>
      <c r="I23" s="32"/>
      <c r="J23" s="35" t="n">
        <f aca="false">SUM(J20:J22)</f>
        <v>14502.9895714286</v>
      </c>
      <c r="K23" s="29" t="n">
        <f aca="false">SUM(14*J23)</f>
        <v>203041.854</v>
      </c>
      <c r="L23" s="28"/>
      <c r="M23" s="28"/>
      <c r="N23" s="28"/>
    </row>
    <row r="24" customFormat="false" ht="18.75" hidden="false" customHeight="true" outlineLevel="0" collapsed="false">
      <c r="A24" s="36" t="s">
        <v>55</v>
      </c>
      <c r="B24" s="36"/>
      <c r="C24" s="36"/>
      <c r="D24" s="36"/>
      <c r="E24" s="36"/>
      <c r="F24" s="36"/>
      <c r="G24" s="36"/>
      <c r="H24" s="36"/>
      <c r="I24" s="36"/>
      <c r="J24" s="36"/>
      <c r="K24" s="28"/>
      <c r="L24" s="28"/>
      <c r="M24" s="28"/>
      <c r="N24" s="28"/>
    </row>
    <row r="25" customFormat="false" ht="18.75" hidden="false" customHeight="false" outlineLevel="0" collapsed="false">
      <c r="A25" s="23" t="s">
        <v>46</v>
      </c>
      <c r="B25" s="23" t="s">
        <v>47</v>
      </c>
      <c r="C25" s="23" t="n">
        <v>78150</v>
      </c>
      <c r="D25" s="24" t="n">
        <v>0.1</v>
      </c>
      <c r="E25" s="23" t="n">
        <f aca="false">SUM(C25*D25)</f>
        <v>7815</v>
      </c>
      <c r="F25" s="24" t="n">
        <v>47323.08</v>
      </c>
      <c r="G25" s="25" t="n">
        <f aca="false">SUM(F25/14)</f>
        <v>3380.22</v>
      </c>
      <c r="H25" s="25" t="n">
        <f aca="false">SUM(E25/F25*G25)</f>
        <v>558.214285714286</v>
      </c>
      <c r="I25" s="23" t="n">
        <v>5.63</v>
      </c>
      <c r="J25" s="24" t="n">
        <f aca="false">SUM(H25*I25)</f>
        <v>3142.74642857143</v>
      </c>
      <c r="K25" s="28"/>
      <c r="L25" s="28"/>
      <c r="M25" s="28"/>
      <c r="N25" s="28"/>
    </row>
    <row r="26" customFormat="false" ht="18.75" hidden="false" customHeight="false" outlineLevel="0" collapsed="false">
      <c r="A26" s="23" t="s">
        <v>48</v>
      </c>
      <c r="B26" s="23" t="s">
        <v>49</v>
      </c>
      <c r="C26" s="23" t="n">
        <v>490</v>
      </c>
      <c r="D26" s="24" t="n">
        <v>0.1</v>
      </c>
      <c r="E26" s="23" t="n">
        <f aca="false">SUM(C26*D26)</f>
        <v>49</v>
      </c>
      <c r="F26" s="24" t="n">
        <v>47323.08</v>
      </c>
      <c r="G26" s="25" t="n">
        <f aca="false">SUM(F26/14)</f>
        <v>3380.22</v>
      </c>
      <c r="H26" s="25" t="n">
        <f aca="false">SUM(E26/F26*G26)</f>
        <v>3.5</v>
      </c>
      <c r="I26" s="23" t="n">
        <v>3200.65</v>
      </c>
      <c r="J26" s="24" t="n">
        <f aca="false">SUM(H26*I26)</f>
        <v>11202.275</v>
      </c>
      <c r="K26" s="28"/>
      <c r="L26" s="28"/>
      <c r="M26" s="28"/>
      <c r="N26" s="28"/>
    </row>
    <row r="27" customFormat="false" ht="18.75" hidden="false" customHeight="false" outlineLevel="0" collapsed="false">
      <c r="A27" s="23" t="s">
        <v>50</v>
      </c>
      <c r="B27" s="23" t="s">
        <v>51</v>
      </c>
      <c r="C27" s="23" t="n">
        <v>683</v>
      </c>
      <c r="D27" s="24" t="n">
        <v>0.1</v>
      </c>
      <c r="E27" s="23" t="n">
        <f aca="false">SUM(C27*D27)</f>
        <v>68.3</v>
      </c>
      <c r="F27" s="24" t="n">
        <v>47323.08</v>
      </c>
      <c r="G27" s="25" t="n">
        <f aca="false">SUM(F27/14)</f>
        <v>3380.22</v>
      </c>
      <c r="H27" s="25" t="n">
        <f aca="false">SUM(E27/F27*G27)</f>
        <v>4.87857142857143</v>
      </c>
      <c r="I27" s="23" t="n">
        <v>32.38</v>
      </c>
      <c r="J27" s="24" t="n">
        <f aca="false">SUM(H27*I27)</f>
        <v>157.968142857143</v>
      </c>
    </row>
    <row r="28" customFormat="false" ht="18.75" hidden="false" customHeight="false" outlineLevel="0" collapsed="false">
      <c r="A28" s="37"/>
      <c r="B28" s="37"/>
      <c r="C28" s="37"/>
      <c r="D28" s="38"/>
      <c r="E28" s="37"/>
      <c r="F28" s="39"/>
      <c r="G28" s="39"/>
      <c r="H28" s="39"/>
      <c r="I28" s="37"/>
      <c r="J28" s="40" t="n">
        <f aca="false">SUM(J25:J27)</f>
        <v>14502.9895714286</v>
      </c>
      <c r="K28" s="17" t="n">
        <f aca="false">SUM(J28*14)</f>
        <v>203041.854</v>
      </c>
    </row>
    <row r="29" customFormat="false" ht="42" hidden="false" customHeight="true" outlineLevel="0" collapsed="false">
      <c r="A29" s="41" t="s">
        <v>56</v>
      </c>
      <c r="B29" s="41"/>
      <c r="C29" s="41"/>
      <c r="D29" s="41"/>
      <c r="E29" s="41"/>
      <c r="F29" s="41"/>
      <c r="G29" s="41"/>
      <c r="H29" s="41"/>
      <c r="I29" s="41"/>
      <c r="J29" s="41"/>
      <c r="K29" s="42"/>
    </row>
    <row r="30" customFormat="false" ht="18.75" hidden="false" customHeight="false" outlineLevel="0" collapsed="false">
      <c r="A30" s="23" t="s">
        <v>46</v>
      </c>
      <c r="B30" s="23" t="s">
        <v>47</v>
      </c>
      <c r="C30" s="23" t="n">
        <v>78150</v>
      </c>
      <c r="D30" s="24" t="n">
        <v>0.03</v>
      </c>
      <c r="E30" s="23" t="n">
        <f aca="false">SUM(C30*D30)</f>
        <v>2344.5</v>
      </c>
      <c r="F30" s="24" t="n">
        <v>47323.08</v>
      </c>
      <c r="G30" s="24" t="n">
        <f aca="false">SUM(F30/1)</f>
        <v>47323.08</v>
      </c>
      <c r="H30" s="25" t="n">
        <f aca="false">SUM(E30/F30*G30)</f>
        <v>2344.5</v>
      </c>
      <c r="I30" s="23" t="n">
        <v>5.63</v>
      </c>
      <c r="J30" s="24" t="n">
        <f aca="false">SUM(H30*I30)</f>
        <v>13199.535</v>
      </c>
    </row>
    <row r="31" customFormat="false" ht="18.75" hidden="false" customHeight="false" outlineLevel="0" collapsed="false">
      <c r="A31" s="23" t="s">
        <v>48</v>
      </c>
      <c r="B31" s="23" t="s">
        <v>49</v>
      </c>
      <c r="C31" s="23" t="n">
        <v>490</v>
      </c>
      <c r="D31" s="24" t="n">
        <v>0.03</v>
      </c>
      <c r="E31" s="23" t="n">
        <f aca="false">SUM(C31*D31)</f>
        <v>14.7</v>
      </c>
      <c r="F31" s="24" t="n">
        <v>47323.08</v>
      </c>
      <c r="G31" s="24" t="n">
        <f aca="false">SUM(F31/1)</f>
        <v>47323.08</v>
      </c>
      <c r="H31" s="25" t="n">
        <f aca="false">SUM(E31/F31*G31)</f>
        <v>14.7</v>
      </c>
      <c r="I31" s="23" t="n">
        <v>3200.65</v>
      </c>
      <c r="J31" s="24" t="n">
        <f aca="false">SUM(H31*I31)</f>
        <v>47049.555</v>
      </c>
    </row>
    <row r="32" customFormat="false" ht="18.75" hidden="false" customHeight="false" outlineLevel="0" collapsed="false">
      <c r="A32" s="23" t="s">
        <v>50</v>
      </c>
      <c r="B32" s="23" t="s">
        <v>51</v>
      </c>
      <c r="C32" s="23" t="n">
        <v>683</v>
      </c>
      <c r="D32" s="24" t="n">
        <v>0.03</v>
      </c>
      <c r="E32" s="23" t="n">
        <f aca="false">SUM(C32*D32)</f>
        <v>20.49</v>
      </c>
      <c r="F32" s="24" t="n">
        <v>47323.08</v>
      </c>
      <c r="G32" s="24" t="n">
        <f aca="false">SUM(F32/1)</f>
        <v>47323.08</v>
      </c>
      <c r="H32" s="25" t="n">
        <f aca="false">SUM(E32/F32*G32)</f>
        <v>20.49</v>
      </c>
      <c r="I32" s="23" t="n">
        <v>32.38</v>
      </c>
      <c r="J32" s="24" t="n">
        <f aca="false">SUM(H32*I32)</f>
        <v>663.4662</v>
      </c>
    </row>
    <row r="33" customFormat="false" ht="15" hidden="false" customHeight="false" outlineLevel="0" collapsed="false">
      <c r="J33" s="15" t="n">
        <f aca="false">SUM(J30:J32)</f>
        <v>60912.5562</v>
      </c>
      <c r="K33" s="14" t="n">
        <f aca="false">SUM(J33*1)</f>
        <v>60912.5562</v>
      </c>
    </row>
    <row r="34" customFormat="false" ht="15" hidden="false" customHeight="false" outlineLevel="0" collapsed="false">
      <c r="K34" s="14" t="n">
        <f aca="false">SUM(K8+K13+K18+K23+K28+K33)</f>
        <v>2071026.9108</v>
      </c>
    </row>
  </sheetData>
  <mergeCells count="7">
    <mergeCell ref="B2:J2"/>
    <mergeCell ref="A4:J4"/>
    <mergeCell ref="A9:J9"/>
    <mergeCell ref="A14:J14"/>
    <mergeCell ref="A19:J19"/>
    <mergeCell ref="A24:J24"/>
    <mergeCell ref="A29:J29"/>
  </mergeCells>
  <printOptions headings="false" gridLines="false" gridLinesSet="true" horizontalCentered="false" verticalCentered="false"/>
  <pageMargins left="1.10208333333333" right="0.315277777777778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RowHeight="15.75" zeroHeight="false" outlineLevelRow="0" outlineLevelCol="0"/>
  <cols>
    <col collapsed="false" customWidth="true" hidden="false" outlineLevel="0" max="1" min="1" style="43" width="20.42"/>
    <col collapsed="false" customWidth="true" hidden="false" outlineLevel="0" max="2" min="2" style="43" width="13.14"/>
    <col collapsed="false" customWidth="true" hidden="false" outlineLevel="0" max="3" min="3" style="43" width="13.86"/>
    <col collapsed="false" customWidth="true" hidden="false" outlineLevel="0" max="4" min="4" style="43" width="20.42"/>
    <col collapsed="false" customWidth="true" hidden="false" outlineLevel="0" max="5" min="5" style="43" width="15.29"/>
    <col collapsed="false" customWidth="true" hidden="false" outlineLevel="0" max="1025" min="6" style="43" width="20.42"/>
  </cols>
  <sheetData>
    <row r="1" customFormat="false" ht="35.25" hidden="false" customHeight="true" outlineLevel="0" collapsed="false">
      <c r="A1" s="44" t="s">
        <v>57</v>
      </c>
      <c r="B1" s="44"/>
      <c r="C1" s="44"/>
      <c r="D1" s="44"/>
      <c r="E1" s="44"/>
      <c r="F1" s="44"/>
      <c r="G1" s="44"/>
    </row>
    <row r="2" customFormat="false" ht="15.75" hidden="false" customHeight="false" outlineLevel="0" collapsed="false">
      <c r="A2" s="45"/>
      <c r="B2" s="45"/>
      <c r="C2" s="45"/>
      <c r="D2" s="45"/>
    </row>
    <row r="3" customFormat="false" ht="15.75" hidden="false" customHeight="true" outlineLevel="0" collapsed="false">
      <c r="A3" s="46" t="s">
        <v>58</v>
      </c>
      <c r="B3" s="46"/>
      <c r="C3" s="46"/>
      <c r="D3" s="46"/>
      <c r="E3" s="46"/>
      <c r="F3" s="46"/>
      <c r="G3" s="46"/>
    </row>
    <row r="4" customFormat="false" ht="189" hidden="false" customHeight="false" outlineLevel="0" collapsed="false">
      <c r="A4" s="47" t="s">
        <v>59</v>
      </c>
      <c r="B4" s="47"/>
      <c r="C4" s="47" t="s">
        <v>60</v>
      </c>
      <c r="D4" s="47" t="s">
        <v>61</v>
      </c>
      <c r="E4" s="47" t="s">
        <v>62</v>
      </c>
      <c r="F4" s="47" t="s">
        <v>63</v>
      </c>
      <c r="G4" s="47" t="s">
        <v>64</v>
      </c>
      <c r="H4" s="47" t="s">
        <v>65</v>
      </c>
    </row>
    <row r="5" customFormat="false" ht="47.25" hidden="false" customHeight="false" outlineLevel="0" collapsed="false">
      <c r="A5" s="48" t="s">
        <v>66</v>
      </c>
      <c r="B5" s="49" t="n">
        <f aca="false">SUM(C5:H5)</f>
        <v>142</v>
      </c>
      <c r="C5" s="50" t="n">
        <v>36</v>
      </c>
      <c r="D5" s="50" t="n">
        <v>11</v>
      </c>
      <c r="E5" s="50" t="n">
        <v>66</v>
      </c>
      <c r="F5" s="50" t="n">
        <v>14</v>
      </c>
      <c r="G5" s="50" t="n">
        <v>14</v>
      </c>
      <c r="H5" s="50" t="n">
        <v>1</v>
      </c>
    </row>
    <row r="6" customFormat="false" ht="31.5" hidden="false" customHeight="false" outlineLevel="0" collapsed="false">
      <c r="A6" s="48" t="s">
        <v>67</v>
      </c>
      <c r="B6" s="49" t="n">
        <v>215000</v>
      </c>
      <c r="C6" s="51" t="n">
        <f aca="false">SUM(B6/B5*C5)</f>
        <v>54507.0422535211</v>
      </c>
      <c r="D6" s="51" t="n">
        <f aca="false">SUM(B6/B5*D5)</f>
        <v>16654.9295774648</v>
      </c>
      <c r="E6" s="51" t="n">
        <f aca="false">SUM(B6/B5*E5)</f>
        <v>99929.5774647887</v>
      </c>
      <c r="F6" s="51" t="n">
        <f aca="false">SUM(B6/B5*F5)</f>
        <v>21197.1830985915</v>
      </c>
      <c r="G6" s="51" t="n">
        <f aca="false">SUM(B6/B5*G5)</f>
        <v>21197.1830985915</v>
      </c>
      <c r="H6" s="51" t="n">
        <f aca="false">SUM(B6/B5*H5)</f>
        <v>1514.08450704225</v>
      </c>
    </row>
    <row r="7" customFormat="false" ht="34.5" hidden="false" customHeight="true" outlineLevel="0" collapsed="false">
      <c r="A7" s="49" t="s">
        <v>68</v>
      </c>
      <c r="B7" s="49" t="n">
        <v>50000</v>
      </c>
      <c r="C7" s="51" t="n">
        <f aca="false">SUM(B7/B6*C6)</f>
        <v>12676.0563380282</v>
      </c>
      <c r="D7" s="51" t="n">
        <f aca="false">SUM(B7/B6*D6)</f>
        <v>3873.23943661972</v>
      </c>
      <c r="E7" s="51" t="n">
        <f aca="false">SUM(B7/B6*E6)</f>
        <v>23239.4366197183</v>
      </c>
      <c r="F7" s="51" t="n">
        <f aca="false">SUM(B7/B6*F6)</f>
        <v>4929.57746478873</v>
      </c>
      <c r="G7" s="51" t="n">
        <f aca="false">SUM(B7/B6*G6)</f>
        <v>4929.57746478873</v>
      </c>
      <c r="H7" s="51" t="n">
        <f aca="false">SUM(B7/B6*H6)</f>
        <v>352.112676056338</v>
      </c>
    </row>
    <row r="8" s="53" customFormat="true" ht="19.5" hidden="false" customHeight="true" outlineLevel="0" collapsed="false">
      <c r="A8" s="47"/>
      <c r="B8" s="47"/>
      <c r="C8" s="52" t="n">
        <f aca="false">SUM(C6:C7)/C5</f>
        <v>1866.19718309859</v>
      </c>
      <c r="D8" s="52" t="n">
        <f aca="false">SUM(D6:D7)/D5</f>
        <v>1866.19718309859</v>
      </c>
      <c r="E8" s="52" t="n">
        <f aca="false">SUM(E6:E7)/E5</f>
        <v>1866.19718309859</v>
      </c>
      <c r="F8" s="52" t="n">
        <f aca="false">SUM(F6:F7)/F5</f>
        <v>1866.19718309859</v>
      </c>
      <c r="G8" s="52" t="n">
        <f aca="false">SUM(G6:G7)/G5</f>
        <v>1866.19718309859</v>
      </c>
      <c r="H8" s="52" t="n">
        <f aca="false">SUM(H6:H7)/H5</f>
        <v>1866.19718309859</v>
      </c>
    </row>
    <row r="9" customFormat="false" ht="15.75" hidden="false" customHeight="false" outlineLevel="0" collapsed="false">
      <c r="A9" s="54" t="s">
        <v>69</v>
      </c>
      <c r="B9" s="54"/>
      <c r="C9" s="55" t="n">
        <f aca="false">SUM(C5/B5)</f>
        <v>0.253521126760563</v>
      </c>
      <c r="D9" s="55" t="n">
        <f aca="false">SUM(D5/B5)</f>
        <v>0.0774647887323944</v>
      </c>
      <c r="E9" s="55" t="n">
        <f aca="false">SUM(E5/B5)</f>
        <v>0.464788732394366</v>
      </c>
      <c r="F9" s="55" t="n">
        <f aca="false">SUM(F5/B5)</f>
        <v>0.0985915492957746</v>
      </c>
      <c r="G9" s="55" t="n">
        <f aca="false">SUM(G5/B5)</f>
        <v>0.0985915492957746</v>
      </c>
      <c r="H9" s="55" t="n">
        <f aca="false">SUM(H5/C5)</f>
        <v>0.0277777777777778</v>
      </c>
    </row>
  </sheetData>
  <mergeCells count="3">
    <mergeCell ref="A1:G1"/>
    <mergeCell ref="A2:D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J54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E49" activeCellId="0" sqref="E49"/>
    </sheetView>
  </sheetViews>
  <sheetFormatPr defaultRowHeight="15" zeroHeight="false" outlineLevelRow="0" outlineLevelCol="0"/>
  <cols>
    <col collapsed="false" customWidth="true" hidden="false" outlineLevel="0" max="1" min="1" style="1" width="27.85"/>
    <col collapsed="false" customWidth="true" hidden="false" outlineLevel="0" max="2" min="2" style="1" width="9.13"/>
    <col collapsed="false" customWidth="true" hidden="false" outlineLevel="0" max="3" min="3" style="1" width="11.99"/>
    <col collapsed="false" customWidth="true" hidden="false" outlineLevel="0" max="4" min="4" style="1" width="10.12"/>
    <col collapsed="false" customWidth="true" hidden="false" outlineLevel="0" max="5" min="5" style="1" width="10"/>
    <col collapsed="false" customWidth="true" hidden="false" outlineLevel="0" max="6" min="6" style="1" width="8.29"/>
    <col collapsed="false" customWidth="true" hidden="false" outlineLevel="0" max="7" min="7" style="1" width="10.12"/>
    <col collapsed="false" customWidth="true" hidden="false" outlineLevel="0" max="8" min="8" style="1" width="11.3"/>
    <col collapsed="false" customWidth="true" hidden="false" outlineLevel="0" max="9" min="9" style="1" width="10.58"/>
    <col collapsed="false" customWidth="false" hidden="false" outlineLevel="0" max="10" min="10" style="1" width="11.42"/>
    <col collapsed="false" customWidth="true" hidden="false" outlineLevel="0" max="1025" min="11" style="1" width="9.13"/>
  </cols>
  <sheetData>
    <row r="1" customFormat="false" ht="45.75" hidden="true" customHeight="true" outlineLevel="0" collapsed="false">
      <c r="A1" s="56" t="s">
        <v>70</v>
      </c>
      <c r="B1" s="56"/>
      <c r="C1" s="56"/>
      <c r="D1" s="56"/>
      <c r="E1" s="56"/>
      <c r="F1" s="56"/>
      <c r="G1" s="56"/>
      <c r="H1" s="56"/>
      <c r="I1" s="56"/>
    </row>
    <row r="2" customFormat="false" ht="45.75" hidden="true" customHeight="true" outlineLevel="0" collapsed="false">
      <c r="A2" s="57" t="s">
        <v>60</v>
      </c>
      <c r="B2" s="57"/>
      <c r="C2" s="57"/>
      <c r="D2" s="57"/>
      <c r="E2" s="57"/>
      <c r="F2" s="57"/>
      <c r="G2" s="57"/>
      <c r="H2" s="57"/>
      <c r="I2" s="57"/>
    </row>
    <row r="3" customFormat="false" ht="93" hidden="true" customHeight="true" outlineLevel="0" collapsed="false">
      <c r="A3" s="8" t="s">
        <v>71</v>
      </c>
      <c r="B3" s="8" t="s">
        <v>13</v>
      </c>
      <c r="C3" s="8" t="s">
        <v>14</v>
      </c>
      <c r="D3" s="8" t="s">
        <v>15</v>
      </c>
      <c r="E3" s="8" t="s">
        <v>72</v>
      </c>
      <c r="F3" s="8" t="s">
        <v>73</v>
      </c>
      <c r="G3" s="8" t="s">
        <v>74</v>
      </c>
      <c r="H3" s="8" t="s">
        <v>75</v>
      </c>
      <c r="I3" s="8" t="s">
        <v>44</v>
      </c>
    </row>
    <row r="4" customFormat="false" ht="13.5" hidden="true" customHeight="true" outlineLevel="0" collapsed="false">
      <c r="A4" s="8" t="n">
        <v>1</v>
      </c>
      <c r="B4" s="8" t="n">
        <v>2</v>
      </c>
      <c r="C4" s="8" t="n">
        <v>3</v>
      </c>
      <c r="D4" s="8" t="n">
        <v>4</v>
      </c>
      <c r="E4" s="8" t="n">
        <v>5</v>
      </c>
      <c r="F4" s="8" t="n">
        <v>6</v>
      </c>
      <c r="G4" s="8" t="n">
        <v>7</v>
      </c>
      <c r="H4" s="8" t="n">
        <v>8</v>
      </c>
      <c r="I4" s="10" t="n">
        <v>9</v>
      </c>
    </row>
    <row r="5" customFormat="false" ht="15" hidden="true" customHeight="false" outlineLevel="0" collapsed="false">
      <c r="A5" s="10"/>
      <c r="B5" s="10"/>
      <c r="C5" s="10"/>
      <c r="D5" s="10"/>
      <c r="E5" s="10"/>
      <c r="F5" s="10"/>
      <c r="G5" s="58"/>
      <c r="H5" s="58"/>
      <c r="I5" s="10"/>
    </row>
    <row r="6" customFormat="false" ht="15" hidden="true" customHeight="false" outlineLevel="0" collapsed="false">
      <c r="A6" s="10"/>
      <c r="B6" s="10"/>
      <c r="C6" s="10"/>
      <c r="D6" s="10"/>
      <c r="E6" s="10"/>
      <c r="F6" s="10"/>
      <c r="G6" s="58"/>
      <c r="H6" s="58"/>
      <c r="I6" s="10"/>
    </row>
    <row r="7" customFormat="false" ht="15" hidden="true" customHeight="false" outlineLevel="0" collapsed="false">
      <c r="A7" s="10"/>
      <c r="B7" s="10"/>
      <c r="C7" s="10"/>
      <c r="D7" s="10"/>
      <c r="E7" s="10"/>
      <c r="F7" s="10"/>
      <c r="G7" s="58"/>
      <c r="H7" s="58"/>
      <c r="I7" s="10"/>
    </row>
    <row r="8" customFormat="false" ht="15" hidden="true" customHeight="false" outlineLevel="0" collapsed="false">
      <c r="A8" s="10"/>
      <c r="B8" s="10"/>
      <c r="C8" s="10"/>
      <c r="D8" s="10"/>
      <c r="E8" s="10"/>
      <c r="F8" s="10"/>
      <c r="G8" s="58"/>
      <c r="H8" s="58"/>
      <c r="I8" s="10"/>
    </row>
    <row r="9" customFormat="false" ht="15" hidden="true" customHeight="false" outlineLevel="0" collapsed="false">
      <c r="A9" s="10" t="n">
        <v>270</v>
      </c>
      <c r="B9" s="12" t="n">
        <f aca="false">SUM(B5:B5)</f>
        <v>0</v>
      </c>
      <c r="C9" s="12" t="n">
        <f aca="false">SUM(C5:C5)</f>
        <v>0</v>
      </c>
      <c r="D9" s="12"/>
      <c r="E9" s="12" t="n">
        <f aca="false">SUM(E5:E5)</f>
        <v>0</v>
      </c>
      <c r="F9" s="10"/>
      <c r="G9" s="12"/>
      <c r="H9" s="10"/>
      <c r="I9" s="59" t="n">
        <f aca="false">SUM(I5:I5)</f>
        <v>0</v>
      </c>
    </row>
    <row r="10" customFormat="false" ht="15" hidden="true" customHeight="false" outlineLevel="0" collapsed="false">
      <c r="A10" s="13" t="s">
        <v>76</v>
      </c>
      <c r="B10" s="13"/>
      <c r="C10" s="13"/>
      <c r="D10" s="13"/>
      <c r="E10" s="13"/>
      <c r="F10" s="13"/>
      <c r="G10" s="13"/>
      <c r="H10" s="13"/>
      <c r="I10" s="59" t="n">
        <f aca="false">SUM(I9)</f>
        <v>0</v>
      </c>
    </row>
    <row r="11" customFormat="false" ht="30" hidden="true" customHeight="false" outlineLevel="0" collapsed="false">
      <c r="A11" s="5" t="s">
        <v>77</v>
      </c>
      <c r="E11" s="60"/>
      <c r="I11" s="61"/>
    </row>
    <row r="12" customFormat="false" ht="75" hidden="true" customHeight="false" outlineLevel="0" collapsed="false">
      <c r="A12" s="5" t="s">
        <v>78</v>
      </c>
      <c r="E12" s="60" t="e">
        <f aca="false">SUM(E9/F5)</f>
        <v>#DIV/0!</v>
      </c>
      <c r="I12" s="62"/>
    </row>
    <row r="13" customFormat="false" ht="15" hidden="true" customHeight="false" outlineLevel="0" collapsed="false"/>
    <row r="14" customFormat="false" ht="33.75" hidden="true" customHeight="true" outlineLevel="0" collapsed="false">
      <c r="A14" s="63" t="s">
        <v>61</v>
      </c>
      <c r="B14" s="63"/>
      <c r="C14" s="63"/>
      <c r="D14" s="63"/>
      <c r="E14" s="63"/>
      <c r="F14" s="63"/>
      <c r="G14" s="63"/>
      <c r="H14" s="63"/>
      <c r="I14" s="63"/>
    </row>
    <row r="15" customFormat="false" ht="120" hidden="true" customHeight="false" outlineLevel="0" collapsed="false">
      <c r="A15" s="8" t="s">
        <v>71</v>
      </c>
      <c r="B15" s="8" t="s">
        <v>13</v>
      </c>
      <c r="C15" s="8" t="s">
        <v>14</v>
      </c>
      <c r="D15" s="8" t="s">
        <v>15</v>
      </c>
      <c r="E15" s="8" t="s">
        <v>72</v>
      </c>
      <c r="F15" s="8" t="s">
        <v>73</v>
      </c>
      <c r="G15" s="8" t="s">
        <v>74</v>
      </c>
      <c r="H15" s="8" t="s">
        <v>75</v>
      </c>
      <c r="I15" s="8" t="s">
        <v>44</v>
      </c>
    </row>
    <row r="16" customFormat="false" ht="15" hidden="true" customHeight="false" outlineLevel="0" collapsed="false">
      <c r="A16" s="8" t="n">
        <v>1</v>
      </c>
      <c r="B16" s="8" t="n">
        <v>2</v>
      </c>
      <c r="C16" s="8" t="n">
        <v>3</v>
      </c>
      <c r="D16" s="8" t="n">
        <v>4</v>
      </c>
      <c r="E16" s="8" t="n">
        <v>5</v>
      </c>
      <c r="F16" s="8" t="n">
        <v>6</v>
      </c>
      <c r="G16" s="8" t="n">
        <v>7</v>
      </c>
      <c r="H16" s="8" t="n">
        <v>8</v>
      </c>
      <c r="I16" s="10" t="n">
        <v>9</v>
      </c>
    </row>
    <row r="17" customFormat="false" ht="15" hidden="true" customHeight="false" outlineLevel="0" collapsed="false">
      <c r="A17" s="8"/>
      <c r="B17" s="8"/>
      <c r="C17" s="8"/>
      <c r="D17" s="8"/>
      <c r="E17" s="8"/>
      <c r="F17" s="8"/>
      <c r="G17" s="8"/>
      <c r="H17" s="8"/>
      <c r="I17" s="10"/>
    </row>
    <row r="18" customFormat="false" ht="15" hidden="true" customHeight="false" outlineLevel="0" collapsed="false">
      <c r="A18" s="8"/>
      <c r="B18" s="8"/>
      <c r="C18" s="8"/>
      <c r="D18" s="8"/>
      <c r="E18" s="8"/>
      <c r="F18" s="8"/>
      <c r="G18" s="8"/>
      <c r="H18" s="8"/>
      <c r="I18" s="10"/>
    </row>
    <row r="19" customFormat="false" ht="15" hidden="true" customHeight="false" outlineLevel="0" collapsed="false">
      <c r="A19" s="8"/>
      <c r="B19" s="8"/>
      <c r="C19" s="8"/>
      <c r="D19" s="8"/>
      <c r="E19" s="8"/>
      <c r="F19" s="8"/>
      <c r="G19" s="8"/>
      <c r="H19" s="8"/>
      <c r="I19" s="10"/>
    </row>
    <row r="20" customFormat="false" ht="15" hidden="true" customHeight="false" outlineLevel="0" collapsed="false">
      <c r="A20" s="10"/>
      <c r="B20" s="10"/>
      <c r="C20" s="10"/>
      <c r="D20" s="10"/>
      <c r="E20" s="10"/>
      <c r="F20" s="10"/>
      <c r="G20" s="58"/>
      <c r="H20" s="58"/>
      <c r="I20" s="10"/>
    </row>
    <row r="21" customFormat="false" ht="15" hidden="true" customHeight="false" outlineLevel="0" collapsed="false">
      <c r="A21" s="10"/>
      <c r="B21" s="12" t="n">
        <f aca="false">SUM(B20:B20)</f>
        <v>0</v>
      </c>
      <c r="C21" s="12" t="n">
        <f aca="false">SUM(C20:C20)</f>
        <v>0</v>
      </c>
      <c r="D21" s="12"/>
      <c r="E21" s="12" t="n">
        <f aca="false">SUM(E20:E20)</f>
        <v>0</v>
      </c>
      <c r="F21" s="10"/>
      <c r="G21" s="12"/>
      <c r="H21" s="10"/>
      <c r="I21" s="59" t="n">
        <f aca="false">SUM(I20:I20)</f>
        <v>0</v>
      </c>
    </row>
    <row r="22" customFormat="false" ht="15" hidden="true" customHeight="false" outlineLevel="0" collapsed="false">
      <c r="A22" s="13" t="s">
        <v>76</v>
      </c>
      <c r="B22" s="13"/>
      <c r="C22" s="13"/>
      <c r="D22" s="13"/>
      <c r="E22" s="13"/>
      <c r="F22" s="13"/>
      <c r="G22" s="13"/>
      <c r="H22" s="13"/>
      <c r="I22" s="59" t="n">
        <f aca="false">SUM(I21)</f>
        <v>0</v>
      </c>
    </row>
    <row r="23" customFormat="false" ht="15" hidden="true" customHeight="false" outlineLevel="0" collapsed="false">
      <c r="J23" s="64"/>
    </row>
    <row r="24" customFormat="false" ht="30" hidden="true" customHeight="false" outlineLevel="0" collapsed="false">
      <c r="A24" s="5" t="s">
        <v>77</v>
      </c>
      <c r="E24" s="60" t="n">
        <v>1775.4</v>
      </c>
    </row>
    <row r="25" customFormat="false" ht="75" hidden="true" customHeight="false" outlineLevel="0" collapsed="false">
      <c r="A25" s="5" t="s">
        <v>78</v>
      </c>
      <c r="E25" s="60" t="e">
        <f aca="false">SUM(E21/F20)</f>
        <v>#DIV/0!</v>
      </c>
    </row>
    <row r="26" customFormat="false" ht="15" hidden="true" customHeight="false" outlineLevel="0" collapsed="false"/>
    <row r="27" customFormat="false" ht="15" hidden="true" customHeight="false" outlineLevel="0" collapsed="false">
      <c r="A27" s="63" t="s">
        <v>62</v>
      </c>
      <c r="B27" s="63"/>
      <c r="C27" s="63"/>
      <c r="D27" s="63"/>
      <c r="E27" s="63"/>
      <c r="F27" s="63"/>
      <c r="G27" s="63"/>
      <c r="H27" s="63"/>
      <c r="I27" s="63"/>
    </row>
    <row r="28" customFormat="false" ht="120" hidden="true" customHeight="false" outlineLevel="0" collapsed="false">
      <c r="A28" s="8" t="s">
        <v>71</v>
      </c>
      <c r="B28" s="8" t="s">
        <v>13</v>
      </c>
      <c r="C28" s="8" t="s">
        <v>14</v>
      </c>
      <c r="D28" s="8" t="s">
        <v>15</v>
      </c>
      <c r="E28" s="8" t="s">
        <v>72</v>
      </c>
      <c r="F28" s="8" t="s">
        <v>73</v>
      </c>
      <c r="G28" s="8" t="s">
        <v>74</v>
      </c>
      <c r="H28" s="8" t="s">
        <v>75</v>
      </c>
      <c r="I28" s="8" t="s">
        <v>44</v>
      </c>
    </row>
    <row r="29" customFormat="false" ht="15" hidden="true" customHeight="false" outlineLevel="0" collapsed="false">
      <c r="A29" s="8" t="n">
        <v>1</v>
      </c>
      <c r="B29" s="8" t="n">
        <v>2</v>
      </c>
      <c r="C29" s="8" t="n">
        <v>3</v>
      </c>
      <c r="D29" s="8" t="n">
        <v>4</v>
      </c>
      <c r="E29" s="8" t="n">
        <v>5</v>
      </c>
      <c r="F29" s="8" t="n">
        <v>6</v>
      </c>
      <c r="G29" s="8" t="n">
        <v>7</v>
      </c>
      <c r="H29" s="8" t="n">
        <v>8</v>
      </c>
      <c r="I29" s="10" t="n">
        <v>9</v>
      </c>
    </row>
    <row r="30" customFormat="false" ht="15" hidden="true" customHeight="false" outlineLevel="0" collapsed="false">
      <c r="A30" s="10"/>
      <c r="B30" s="10"/>
      <c r="C30" s="10"/>
      <c r="D30" s="10"/>
      <c r="E30" s="10"/>
      <c r="F30" s="10"/>
      <c r="G30" s="58"/>
      <c r="H30" s="58"/>
      <c r="I30" s="10"/>
    </row>
    <row r="31" customFormat="false" ht="15" hidden="true" customHeight="false" outlineLevel="0" collapsed="false">
      <c r="A31" s="10"/>
      <c r="B31" s="12" t="n">
        <f aca="false">SUM(B30:B30)</f>
        <v>0</v>
      </c>
      <c r="C31" s="12" t="n">
        <f aca="false">SUM(C30:C30)</f>
        <v>0</v>
      </c>
      <c r="D31" s="12"/>
      <c r="E31" s="12" t="n">
        <f aca="false">SUM(E30:E30)</f>
        <v>0</v>
      </c>
      <c r="F31" s="10"/>
      <c r="G31" s="12"/>
      <c r="H31" s="10"/>
      <c r="I31" s="59" t="n">
        <f aca="false">SUM(I30:I30)</f>
        <v>0</v>
      </c>
    </row>
    <row r="32" customFormat="false" ht="15" hidden="true" customHeight="false" outlineLevel="0" collapsed="false">
      <c r="A32" s="13" t="s">
        <v>76</v>
      </c>
      <c r="B32" s="13"/>
      <c r="C32" s="13"/>
      <c r="D32" s="13"/>
      <c r="E32" s="13"/>
      <c r="F32" s="13"/>
      <c r="G32" s="13"/>
      <c r="H32" s="13"/>
      <c r="I32" s="59" t="n">
        <f aca="false">SUM(I31)</f>
        <v>0</v>
      </c>
    </row>
    <row r="33" customFormat="false" ht="15" hidden="true" customHeight="false" outlineLevel="0" collapsed="false"/>
    <row r="37" customFormat="false" ht="36.75" hidden="false" customHeight="true" outlineLevel="0" collapsed="false">
      <c r="A37" s="56" t="s">
        <v>79</v>
      </c>
      <c r="B37" s="56"/>
      <c r="C37" s="56"/>
      <c r="D37" s="56"/>
      <c r="E37" s="56"/>
      <c r="F37" s="56"/>
      <c r="G37" s="56"/>
      <c r="H37" s="56"/>
      <c r="I37" s="56"/>
    </row>
    <row r="38" customFormat="false" ht="120" hidden="false" customHeight="false" outlineLevel="0" collapsed="false">
      <c r="A38" s="8" t="s">
        <v>71</v>
      </c>
      <c r="B38" s="8" t="s">
        <v>13</v>
      </c>
      <c r="C38" s="8" t="s">
        <v>14</v>
      </c>
      <c r="D38" s="8" t="s">
        <v>80</v>
      </c>
      <c r="E38" s="8" t="s">
        <v>72</v>
      </c>
      <c r="F38" s="8" t="s">
        <v>73</v>
      </c>
      <c r="G38" s="8" t="s">
        <v>74</v>
      </c>
      <c r="H38" s="8" t="s">
        <v>75</v>
      </c>
      <c r="I38" s="8" t="s">
        <v>44</v>
      </c>
    </row>
    <row r="39" s="67" customFormat="true" ht="11.25" hidden="false" customHeight="false" outlineLevel="0" collapsed="false">
      <c r="A39" s="65" t="n">
        <v>1</v>
      </c>
      <c r="B39" s="65" t="n">
        <v>2</v>
      </c>
      <c r="C39" s="65" t="n">
        <v>3</v>
      </c>
      <c r="D39" s="65" t="n">
        <v>4</v>
      </c>
      <c r="E39" s="65" t="n">
        <v>5</v>
      </c>
      <c r="F39" s="65" t="n">
        <v>6</v>
      </c>
      <c r="G39" s="65" t="n">
        <v>7</v>
      </c>
      <c r="H39" s="65" t="n">
        <v>8</v>
      </c>
      <c r="I39" s="66" t="n">
        <v>9</v>
      </c>
    </row>
    <row r="40" customFormat="false" ht="15" hidden="false" customHeight="false" outlineLevel="0" collapsed="false">
      <c r="A40" s="10" t="s">
        <v>18</v>
      </c>
      <c r="B40" s="68" t="n">
        <v>1</v>
      </c>
      <c r="C40" s="8" t="n">
        <v>45087.32</v>
      </c>
      <c r="D40" s="8" t="n">
        <v>1772.4</v>
      </c>
      <c r="E40" s="8" t="n">
        <f aca="false">SUM(B40*D40)</f>
        <v>1772.4</v>
      </c>
      <c r="F40" s="68" t="n">
        <v>142</v>
      </c>
      <c r="G40" s="69" t="n">
        <f aca="false">SUM(E40/F40)</f>
        <v>12.4816901408451</v>
      </c>
      <c r="H40" s="69" t="n">
        <f aca="false">SUM(C40*12*1.302)/1772.4/B40</f>
        <v>397.452204739336</v>
      </c>
      <c r="I40" s="58" t="n">
        <f aca="false">SUM(G40*H40)</f>
        <v>4960.87526535211</v>
      </c>
    </row>
    <row r="41" customFormat="false" ht="15" hidden="false" customHeight="false" outlineLevel="0" collapsed="false">
      <c r="A41" s="10" t="s">
        <v>20</v>
      </c>
      <c r="B41" s="68" t="n">
        <v>1</v>
      </c>
      <c r="C41" s="8" t="n">
        <v>24593.25</v>
      </c>
      <c r="D41" s="8" t="n">
        <v>1772.4</v>
      </c>
      <c r="E41" s="8" t="n">
        <f aca="false">SUM(B41*D41)</f>
        <v>1772.4</v>
      </c>
      <c r="F41" s="68" t="n">
        <v>142</v>
      </c>
      <c r="G41" s="69" t="n">
        <f aca="false">SUM(E41/F41)</f>
        <v>12.4816901408451</v>
      </c>
      <c r="H41" s="69" t="n">
        <f aca="false">SUM(C41*12*1.302)/1772.4/B41</f>
        <v>216.793578199052</v>
      </c>
      <c r="I41" s="58" t="n">
        <f aca="false">SUM(G41*H41)</f>
        <v>2705.95026760563</v>
      </c>
    </row>
    <row r="42" customFormat="false" ht="15" hidden="false" customHeight="false" outlineLevel="0" collapsed="false">
      <c r="A42" s="10" t="s">
        <v>20</v>
      </c>
      <c r="B42" s="68" t="n">
        <v>1</v>
      </c>
      <c r="C42" s="8" t="n">
        <v>21860.85</v>
      </c>
      <c r="D42" s="8" t="n">
        <v>1772.4</v>
      </c>
      <c r="E42" s="8" t="n">
        <f aca="false">SUM(B42*D42)</f>
        <v>1772.4</v>
      </c>
      <c r="F42" s="68" t="n">
        <v>142</v>
      </c>
      <c r="G42" s="69" t="n">
        <f aca="false">SUM(E42/F42)</f>
        <v>12.4816901408451</v>
      </c>
      <c r="H42" s="69" t="n">
        <f aca="false">SUM(C42*12*1.302)/1772.4/B42</f>
        <v>192.707018957346</v>
      </c>
      <c r="I42" s="58" t="n">
        <f aca="false">SUM(G42*H42)</f>
        <v>2405.30929859155</v>
      </c>
    </row>
    <row r="43" customFormat="false" ht="15" hidden="false" customHeight="false" outlineLevel="0" collapsed="false">
      <c r="A43" s="10" t="s">
        <v>17</v>
      </c>
      <c r="B43" s="70" t="n">
        <v>20</v>
      </c>
      <c r="C43" s="10" t="n">
        <v>276293.34</v>
      </c>
      <c r="D43" s="8" t="n">
        <v>1772.4</v>
      </c>
      <c r="E43" s="8" t="n">
        <f aca="false">SUM(B43*D43)</f>
        <v>35448</v>
      </c>
      <c r="F43" s="68" t="n">
        <v>142</v>
      </c>
      <c r="G43" s="69" t="n">
        <f aca="false">SUM(E43/F43)</f>
        <v>249.633802816901</v>
      </c>
      <c r="H43" s="69" t="n">
        <f aca="false">SUM(C43*12*1.302)/1772.4/B43</f>
        <v>121.778581137441</v>
      </c>
      <c r="I43" s="58" t="n">
        <f aca="false">SUM(G43*H43)</f>
        <v>30400.0503109859</v>
      </c>
    </row>
    <row r="44" customFormat="false" ht="30" hidden="false" customHeight="false" outlineLevel="0" collapsed="false">
      <c r="A44" s="8" t="s">
        <v>19</v>
      </c>
      <c r="B44" s="70" t="n">
        <v>0.25</v>
      </c>
      <c r="C44" s="10" t="n">
        <v>3265.35</v>
      </c>
      <c r="D44" s="8" t="n">
        <v>1772.4</v>
      </c>
      <c r="E44" s="8" t="n">
        <f aca="false">SUM(B44*D44)</f>
        <v>443.1</v>
      </c>
      <c r="F44" s="68" t="n">
        <v>142</v>
      </c>
      <c r="G44" s="69" t="n">
        <f aca="false">SUM(E44/F44)</f>
        <v>3.12042253521127</v>
      </c>
      <c r="H44" s="69" t="n">
        <f aca="false">SUM(C44*12*1.302)/1772.4/B44</f>
        <v>115.138407582938</v>
      </c>
      <c r="I44" s="58" t="n">
        <f aca="false">SUM(G44*H44)</f>
        <v>359.280481690141</v>
      </c>
    </row>
    <row r="45" customFormat="false" ht="30" hidden="false" customHeight="false" outlineLevel="0" collapsed="false">
      <c r="A45" s="8" t="s">
        <v>21</v>
      </c>
      <c r="B45" s="70" t="n">
        <v>0.7</v>
      </c>
      <c r="C45" s="10" t="n">
        <v>8738.73</v>
      </c>
      <c r="D45" s="8" t="n">
        <v>1772.4</v>
      </c>
      <c r="E45" s="8" t="n">
        <f aca="false">SUM(B45*D45)</f>
        <v>1240.68</v>
      </c>
      <c r="F45" s="68" t="n">
        <v>142</v>
      </c>
      <c r="G45" s="69" t="n">
        <f aca="false">SUM(E45/F45)</f>
        <v>8.73718309859155</v>
      </c>
      <c r="H45" s="69" t="n">
        <f aca="false">SUM(C45*12*1.302)/1772.4/B45</f>
        <v>110.0476492891</v>
      </c>
      <c r="I45" s="58" t="n">
        <f aca="false">SUM(G45*H45)</f>
        <v>961.506461408451</v>
      </c>
    </row>
    <row r="46" customFormat="false" ht="15" hidden="false" customHeight="false" outlineLevel="0" collapsed="false">
      <c r="A46" s="10" t="s">
        <v>22</v>
      </c>
      <c r="B46" s="70" t="n">
        <v>0.5</v>
      </c>
      <c r="C46" s="10" t="n">
        <v>6530.7</v>
      </c>
      <c r="D46" s="8" t="n">
        <v>1772.4</v>
      </c>
      <c r="E46" s="8" t="n">
        <f aca="false">SUM(B46*D46)</f>
        <v>886.2</v>
      </c>
      <c r="F46" s="68" t="n">
        <v>142</v>
      </c>
      <c r="G46" s="69" t="n">
        <f aca="false">SUM(E46/F46)</f>
        <v>6.24084507042254</v>
      </c>
      <c r="H46" s="69" t="n">
        <f aca="false">SUM(C46*12*1.302)/1772.4/B46</f>
        <v>115.138407582938</v>
      </c>
      <c r="I46" s="58" t="n">
        <f aca="false">SUM(G46*H46)</f>
        <v>718.560963380282</v>
      </c>
    </row>
    <row r="47" customFormat="false" ht="15" hidden="false" customHeight="false" outlineLevel="0" collapsed="false">
      <c r="A47" s="10" t="s">
        <v>24</v>
      </c>
      <c r="B47" s="70" t="n">
        <v>0.25</v>
      </c>
      <c r="C47" s="10" t="n">
        <v>2078.18</v>
      </c>
      <c r="D47" s="8" t="n">
        <v>1772.4</v>
      </c>
      <c r="E47" s="8" t="n">
        <f aca="false">SUM(B47*D47)</f>
        <v>443.1</v>
      </c>
      <c r="F47" s="68" t="n">
        <v>142</v>
      </c>
      <c r="G47" s="69" t="n">
        <f aca="false">SUM(E47/F47)</f>
        <v>3.12042253521127</v>
      </c>
      <c r="H47" s="69" t="n">
        <f aca="false">SUM(C47*12*1.302)/1772.4/B47</f>
        <v>73.2780056872038</v>
      </c>
      <c r="I47" s="58" t="n">
        <f aca="false">SUM(G47*H47)</f>
        <v>228.65834028169</v>
      </c>
    </row>
    <row r="48" customFormat="false" ht="15" hidden="false" customHeight="false" outlineLevel="0" collapsed="false">
      <c r="A48" s="10" t="s">
        <v>31</v>
      </c>
      <c r="B48" s="70" t="n">
        <v>2</v>
      </c>
      <c r="C48" s="10" t="n">
        <v>13318.8</v>
      </c>
      <c r="D48" s="8" t="n">
        <v>1772.4</v>
      </c>
      <c r="E48" s="8" t="n">
        <f aca="false">SUM(B48*D48)</f>
        <v>3544.8</v>
      </c>
      <c r="F48" s="68" t="n">
        <v>142</v>
      </c>
      <c r="G48" s="69" t="n">
        <f aca="false">SUM(E48/F48)</f>
        <v>24.9633802816901</v>
      </c>
      <c r="H48" s="69" t="n">
        <f aca="false">SUM(C48*12*1.302)/1772.4/B48</f>
        <v>58.7037156398104</v>
      </c>
      <c r="I48" s="58" t="n">
        <f aca="false">SUM(G48*H48)</f>
        <v>1465.44317746479</v>
      </c>
    </row>
    <row r="49" s="2" customFormat="true" ht="15" hidden="false" customHeight="false" outlineLevel="0" collapsed="false">
      <c r="A49" s="12"/>
      <c r="B49" s="12" t="n">
        <f aca="false">SUM(B40:B48)</f>
        <v>26.7</v>
      </c>
      <c r="C49" s="12" t="n">
        <f aca="false">SUM(C40:C48)</f>
        <v>401766.52</v>
      </c>
      <c r="D49" s="12" t="n">
        <f aca="false">SUM(D40:D48)</f>
        <v>15951.6</v>
      </c>
      <c r="E49" s="71" t="n">
        <f aca="false">SUM(E40:E48)</f>
        <v>47323.08</v>
      </c>
      <c r="F49" s="68" t="n">
        <v>142</v>
      </c>
      <c r="G49" s="72" t="n">
        <f aca="false">SUM(E49/F49)</f>
        <v>333.261126760563</v>
      </c>
      <c r="H49" s="69" t="n">
        <f aca="false">SUM(C49*12*1.302)/1772.4/B49</f>
        <v>132.645637360882</v>
      </c>
      <c r="I49" s="59" t="n">
        <f aca="false">SUM(I40:I48)</f>
        <v>44205.6345667606</v>
      </c>
    </row>
    <row r="50" customFormat="false" ht="15" hidden="false" customHeight="false" outlineLevel="0" collapsed="false">
      <c r="A50" s="10" t="s">
        <v>81</v>
      </c>
      <c r="B50" s="12" t="n">
        <v>26.7</v>
      </c>
      <c r="C50" s="10" t="n">
        <v>354676.52</v>
      </c>
      <c r="D50" s="10" t="n">
        <f aca="false">SUM(D44+D45+D46+D47+D48+D41+D42)</f>
        <v>12406.8</v>
      </c>
      <c r="E50" s="10" t="n">
        <f aca="false">SUM(E44+E45+E46+E47+E48+E41+E42)</f>
        <v>10102.68</v>
      </c>
      <c r="F50" s="68" t="n">
        <v>142</v>
      </c>
      <c r="G50" s="69" t="n">
        <f aca="false">SUM(E50/F50)</f>
        <v>71.1456338028169</v>
      </c>
      <c r="H50" s="69" t="n">
        <f aca="false">SUM(C50*12*1.302)/1772.4/B50</f>
        <v>117.09859012727</v>
      </c>
      <c r="I50" s="58" t="n">
        <f aca="false">SUM(G50*H50)</f>
        <v>8331.05341202089</v>
      </c>
    </row>
    <row r="51" customFormat="false" ht="15" hidden="false" customHeight="false" outlineLevel="0" collapsed="false">
      <c r="A51" s="10"/>
      <c r="B51" s="12"/>
      <c r="C51" s="12" t="n">
        <f aca="false">SUM(C49:C50)</f>
        <v>756443.04</v>
      </c>
      <c r="D51" s="8"/>
      <c r="E51" s="8"/>
      <c r="F51" s="10"/>
      <c r="G51" s="12"/>
      <c r="H51" s="10"/>
      <c r="I51" s="59" t="n">
        <f aca="false">SUM(I49:I50)</f>
        <v>52536.6879787815</v>
      </c>
    </row>
    <row r="52" customFormat="false" ht="15" hidden="false" customHeight="false" outlineLevel="0" collapsed="false">
      <c r="A52" s="13" t="s">
        <v>76</v>
      </c>
      <c r="B52" s="13"/>
      <c r="C52" s="13"/>
      <c r="D52" s="13"/>
      <c r="E52" s="13"/>
      <c r="F52" s="13"/>
      <c r="G52" s="13"/>
      <c r="H52" s="13"/>
      <c r="I52" s="59" t="n">
        <f aca="false">SUM(I51)</f>
        <v>52536.6879787815</v>
      </c>
    </row>
    <row r="53" customFormat="false" ht="30" hidden="false" customHeight="false" outlineLevel="0" collapsed="false">
      <c r="A53" s="5" t="s">
        <v>77</v>
      </c>
      <c r="E53" s="1" t="n">
        <f aca="false">SUM(E49/B49)</f>
        <v>1772.4</v>
      </c>
    </row>
    <row r="54" customFormat="false" ht="75" hidden="false" customHeight="false" outlineLevel="0" collapsed="false">
      <c r="A54" s="5" t="s">
        <v>82</v>
      </c>
      <c r="E54" s="60" t="n">
        <f aca="false">SUM(E49/F49)</f>
        <v>333.261126760563</v>
      </c>
    </row>
  </sheetData>
  <mergeCells count="9">
    <mergeCell ref="A1:I1"/>
    <mergeCell ref="A2:I2"/>
    <mergeCell ref="A10:H10"/>
    <mergeCell ref="A14:I14"/>
    <mergeCell ref="A22:H22"/>
    <mergeCell ref="A27:I27"/>
    <mergeCell ref="A32:H32"/>
    <mergeCell ref="A37:I37"/>
    <mergeCell ref="A52:H5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56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E49" activeCellId="0" sqref="E49"/>
    </sheetView>
  </sheetViews>
  <sheetFormatPr defaultRowHeight="15" zeroHeight="false" outlineLevelRow="0" outlineLevelCol="0"/>
  <cols>
    <col collapsed="false" customWidth="true" hidden="false" outlineLevel="0" max="1" min="1" style="14" width="25.14"/>
    <col collapsed="false" customWidth="true" hidden="false" outlineLevel="0" max="2" min="2" style="14" width="10.58"/>
    <col collapsed="false" customWidth="true" hidden="false" outlineLevel="0" max="3" min="3" style="14" width="10"/>
    <col collapsed="false" customWidth="false" hidden="true" outlineLevel="0" max="4" min="4" style="14" width="11.42"/>
    <col collapsed="false" customWidth="true" hidden="false" outlineLevel="0" max="5" min="5" style="14" width="17.4"/>
    <col collapsed="false" customWidth="true" hidden="false" outlineLevel="0" max="6" min="6" style="14" width="16.71"/>
    <col collapsed="false" customWidth="true" hidden="false" outlineLevel="0" max="7" min="7" style="14" width="10.71"/>
    <col collapsed="false" customWidth="true" hidden="false" outlineLevel="0" max="8" min="8" style="14" width="10.29"/>
    <col collapsed="false" customWidth="true" hidden="false" outlineLevel="0" max="9" min="9" style="14" width="10"/>
    <col collapsed="false" customWidth="true" hidden="false" outlineLevel="0" max="1025" min="10" style="14" width="9.13"/>
  </cols>
  <sheetData>
    <row r="1" customFormat="false" ht="15" hidden="false" customHeight="false" outlineLevel="0" collapsed="false">
      <c r="A1" s="73" t="s">
        <v>83</v>
      </c>
      <c r="B1" s="73"/>
      <c r="C1" s="73"/>
      <c r="D1" s="73"/>
      <c r="E1" s="73"/>
      <c r="F1" s="73"/>
      <c r="G1" s="73"/>
      <c r="H1" s="73"/>
    </row>
    <row r="2" customFormat="false" ht="81" hidden="false" customHeight="true" outlineLevel="0" collapsed="false">
      <c r="A2" s="37" t="s">
        <v>84</v>
      </c>
      <c r="B2" s="74" t="s">
        <v>85</v>
      </c>
      <c r="C2" s="74" t="s">
        <v>86</v>
      </c>
      <c r="D2" s="74"/>
      <c r="E2" s="74" t="s">
        <v>40</v>
      </c>
      <c r="F2" s="74" t="s">
        <v>41</v>
      </c>
      <c r="G2" s="74" t="s">
        <v>87</v>
      </c>
      <c r="H2" s="74" t="s">
        <v>44</v>
      </c>
    </row>
    <row r="3" customFormat="false" ht="15" hidden="false" customHeight="true" outlineLevel="0" collapsed="false">
      <c r="A3" s="75" t="s">
        <v>88</v>
      </c>
      <c r="B3" s="75"/>
      <c r="C3" s="75"/>
      <c r="D3" s="75"/>
      <c r="E3" s="75"/>
      <c r="F3" s="75"/>
      <c r="G3" s="75"/>
      <c r="H3" s="75"/>
    </row>
    <row r="4" customFormat="false" ht="30" hidden="false" customHeight="false" outlineLevel="0" collapsed="false">
      <c r="A4" s="74" t="s">
        <v>89</v>
      </c>
      <c r="B4" s="37" t="n">
        <v>1</v>
      </c>
      <c r="C4" s="76" t="n">
        <v>27896</v>
      </c>
      <c r="D4" s="76" t="n">
        <f aca="false">SUM(B4*C4)</f>
        <v>27896</v>
      </c>
      <c r="E4" s="38" t="n">
        <v>47323.08</v>
      </c>
      <c r="F4" s="38" t="n">
        <f aca="false">SUM(E4/36)</f>
        <v>1314.53</v>
      </c>
      <c r="G4" s="39" t="n">
        <f aca="false">SUM(B4*0.25/E4*F4)</f>
        <v>0.00694444444444444</v>
      </c>
      <c r="H4" s="38" t="n">
        <f aca="false">SUM(C4*G4)</f>
        <v>193.722222222222</v>
      </c>
    </row>
    <row r="5" customFormat="false" ht="45" hidden="false" customHeight="false" outlineLevel="0" collapsed="false">
      <c r="A5" s="74" t="s">
        <v>90</v>
      </c>
      <c r="B5" s="37" t="n">
        <v>1</v>
      </c>
      <c r="C5" s="76" t="n">
        <v>39600</v>
      </c>
      <c r="D5" s="76" t="n">
        <f aca="false">SUM(B5*C5)</f>
        <v>39600</v>
      </c>
      <c r="E5" s="38" t="n">
        <v>47323.08</v>
      </c>
      <c r="F5" s="38" t="n">
        <f aca="false">SUM(E5/36)</f>
        <v>1314.53</v>
      </c>
      <c r="G5" s="39" t="n">
        <f aca="false">SUM(B5*0.25/E5*F5)</f>
        <v>0.00694444444444444</v>
      </c>
      <c r="H5" s="38" t="n">
        <f aca="false">SUM(C5*G5)</f>
        <v>275</v>
      </c>
    </row>
    <row r="6" customFormat="false" ht="28.5" hidden="false" customHeight="true" outlineLevel="0" collapsed="false">
      <c r="A6" s="74" t="s">
        <v>91</v>
      </c>
      <c r="B6" s="37" t="n">
        <v>4</v>
      </c>
      <c r="C6" s="76" t="n">
        <v>10920</v>
      </c>
      <c r="D6" s="76" t="n">
        <f aca="false">SUM(B6*C6)</f>
        <v>43680</v>
      </c>
      <c r="E6" s="38" t="n">
        <v>47323.08</v>
      </c>
      <c r="F6" s="38" t="n">
        <f aca="false">SUM(E6/36)</f>
        <v>1314.53</v>
      </c>
      <c r="G6" s="39" t="n">
        <f aca="false">SUM(B6*0.25/E6*F6)</f>
        <v>0.0277777777777778</v>
      </c>
      <c r="H6" s="38" t="n">
        <f aca="false">SUM(C6*G6)</f>
        <v>303.333333333333</v>
      </c>
    </row>
    <row r="7" customFormat="false" ht="15" hidden="false" customHeight="false" outlineLevel="0" collapsed="false">
      <c r="A7" s="74" t="s">
        <v>92</v>
      </c>
      <c r="B7" s="37" t="n">
        <v>1</v>
      </c>
      <c r="C7" s="76" t="n">
        <v>6903.6</v>
      </c>
      <c r="D7" s="76" t="n">
        <f aca="false">SUM(B7*C7)</f>
        <v>6903.6</v>
      </c>
      <c r="E7" s="38" t="n">
        <v>47323.08</v>
      </c>
      <c r="F7" s="38" t="n">
        <f aca="false">SUM(E7/36)</f>
        <v>1314.53</v>
      </c>
      <c r="G7" s="39" t="n">
        <f aca="false">SUM(B7*0.25/E7*F7)</f>
        <v>0.00694444444444444</v>
      </c>
      <c r="H7" s="38" t="n">
        <f aca="false">SUM(C7*G7)</f>
        <v>47.9416666666667</v>
      </c>
    </row>
    <row r="8" customFormat="false" ht="15" hidden="false" customHeight="false" outlineLevel="0" collapsed="false">
      <c r="A8" s="37" t="s">
        <v>93</v>
      </c>
      <c r="B8" s="37" t="n">
        <v>1</v>
      </c>
      <c r="C8" s="76" t="n">
        <v>52620</v>
      </c>
      <c r="D8" s="76" t="n">
        <f aca="false">SUM(B8*C8)</f>
        <v>52620</v>
      </c>
      <c r="E8" s="38" t="n">
        <v>47323.08</v>
      </c>
      <c r="F8" s="38" t="n">
        <f aca="false">SUM(E8/36)</f>
        <v>1314.53</v>
      </c>
      <c r="G8" s="39" t="n">
        <f aca="false">SUM(B8*0.25/E8*F8)</f>
        <v>0.00694444444444444</v>
      </c>
      <c r="H8" s="38" t="n">
        <f aca="false">SUM(C8*G8)</f>
        <v>365.416666666667</v>
      </c>
    </row>
    <row r="9" customFormat="false" ht="30" hidden="false" customHeight="false" outlineLevel="0" collapsed="false">
      <c r="A9" s="74" t="s">
        <v>94</v>
      </c>
      <c r="B9" s="37" t="n">
        <v>1</v>
      </c>
      <c r="C9" s="76" t="n">
        <v>45000</v>
      </c>
      <c r="D9" s="76" t="n">
        <f aca="false">SUM(B9*C9)</f>
        <v>45000</v>
      </c>
      <c r="E9" s="38" t="n">
        <v>47323.08</v>
      </c>
      <c r="F9" s="38" t="n">
        <f aca="false">SUM(E9/36)</f>
        <v>1314.53</v>
      </c>
      <c r="G9" s="39" t="n">
        <f aca="false">SUM(B9*0.25/E9*F9)</f>
        <v>0.00694444444444444</v>
      </c>
      <c r="H9" s="38" t="n">
        <f aca="false">SUM(C9*G9)</f>
        <v>312.5</v>
      </c>
    </row>
    <row r="10" customFormat="false" ht="15" hidden="false" customHeight="true" outlineLevel="0" collapsed="false">
      <c r="A10" s="77" t="s">
        <v>95</v>
      </c>
      <c r="B10" s="77"/>
      <c r="C10" s="77"/>
      <c r="D10" s="77"/>
      <c r="E10" s="77"/>
      <c r="F10" s="77"/>
      <c r="G10" s="77"/>
      <c r="H10" s="78" t="n">
        <f aca="false">SUM(H4:H9)</f>
        <v>1497.91388888889</v>
      </c>
    </row>
    <row r="11" customFormat="false" ht="15" hidden="false" customHeight="false" outlineLevel="0" collapsed="false">
      <c r="H11" s="79"/>
    </row>
    <row r="12" customFormat="false" ht="32.25" hidden="false" customHeight="true" outlineLevel="0" collapsed="false">
      <c r="A12" s="75" t="s">
        <v>96</v>
      </c>
      <c r="B12" s="75"/>
      <c r="C12" s="75"/>
      <c r="D12" s="75"/>
      <c r="E12" s="75"/>
      <c r="F12" s="75"/>
      <c r="G12" s="75"/>
      <c r="H12" s="75"/>
    </row>
    <row r="13" customFormat="false" ht="30" hidden="false" customHeight="false" outlineLevel="0" collapsed="false">
      <c r="A13" s="74" t="s">
        <v>89</v>
      </c>
      <c r="B13" s="37" t="n">
        <v>1</v>
      </c>
      <c r="C13" s="76" t="n">
        <v>27896</v>
      </c>
      <c r="D13" s="76" t="n">
        <f aca="false">SUM(B13*C13)</f>
        <v>27896</v>
      </c>
      <c r="E13" s="38" t="n">
        <v>47323.08</v>
      </c>
      <c r="F13" s="38" t="n">
        <f aca="false">SUM(E13/11)</f>
        <v>4302.09818181818</v>
      </c>
      <c r="G13" s="39" t="n">
        <f aca="false">SUM(B13*0.08/E13*F13)</f>
        <v>0.00727272727272727</v>
      </c>
      <c r="H13" s="38" t="n">
        <f aca="false">SUM(C13*G13)</f>
        <v>202.88</v>
      </c>
    </row>
    <row r="14" customFormat="false" ht="45" hidden="false" customHeight="false" outlineLevel="0" collapsed="false">
      <c r="A14" s="74" t="s">
        <v>90</v>
      </c>
      <c r="B14" s="37" t="n">
        <v>1</v>
      </c>
      <c r="C14" s="76" t="n">
        <v>39600</v>
      </c>
      <c r="D14" s="76" t="n">
        <f aca="false">SUM(B14*C14)</f>
        <v>39600</v>
      </c>
      <c r="E14" s="38" t="n">
        <v>47323.08</v>
      </c>
      <c r="F14" s="38" t="n">
        <f aca="false">SUM(E14/11)</f>
        <v>4302.09818181818</v>
      </c>
      <c r="G14" s="39" t="n">
        <f aca="false">SUM(B14*0.08/E14*F14)</f>
        <v>0.00727272727272727</v>
      </c>
      <c r="H14" s="38" t="n">
        <f aca="false">SUM(C14*G14)</f>
        <v>288</v>
      </c>
    </row>
    <row r="15" customFormat="false" ht="30" hidden="false" customHeight="false" outlineLevel="0" collapsed="false">
      <c r="A15" s="74" t="s">
        <v>91</v>
      </c>
      <c r="B15" s="37" t="n">
        <v>1</v>
      </c>
      <c r="C15" s="76" t="n">
        <v>10920</v>
      </c>
      <c r="D15" s="76" t="n">
        <f aca="false">SUM(B15*C15)</f>
        <v>10920</v>
      </c>
      <c r="E15" s="38" t="n">
        <v>47323.08</v>
      </c>
      <c r="F15" s="38" t="n">
        <f aca="false">SUM(E15/11)</f>
        <v>4302.09818181818</v>
      </c>
      <c r="G15" s="39" t="n">
        <f aca="false">SUM(B15*0.08/E15*F15)</f>
        <v>0.00727272727272727</v>
      </c>
      <c r="H15" s="38" t="n">
        <f aca="false">SUM(C15*G15)</f>
        <v>79.4181818181818</v>
      </c>
    </row>
    <row r="16" customFormat="false" ht="30" hidden="false" customHeight="false" outlineLevel="0" collapsed="false">
      <c r="A16" s="74" t="s">
        <v>97</v>
      </c>
      <c r="B16" s="37" t="n">
        <v>1</v>
      </c>
      <c r="C16" s="76" t="n">
        <v>6903.6</v>
      </c>
      <c r="D16" s="76" t="n">
        <f aca="false">SUM(B16*C16)</f>
        <v>6903.6</v>
      </c>
      <c r="E16" s="38" t="n">
        <v>47323.08</v>
      </c>
      <c r="F16" s="38" t="n">
        <f aca="false">SUM(E16/11)</f>
        <v>4302.09818181818</v>
      </c>
      <c r="G16" s="39" t="n">
        <f aca="false">SUM(B16*0.08/E16*F16)</f>
        <v>0.00727272727272727</v>
      </c>
      <c r="H16" s="38" t="n">
        <f aca="false">SUM(C16*G16)</f>
        <v>50.208</v>
      </c>
    </row>
    <row r="17" customFormat="false" ht="15" hidden="false" customHeight="false" outlineLevel="0" collapsed="false">
      <c r="A17" s="37" t="s">
        <v>93</v>
      </c>
      <c r="B17" s="37" t="n">
        <v>1</v>
      </c>
      <c r="C17" s="76" t="n">
        <v>52620</v>
      </c>
      <c r="D17" s="76" t="n">
        <f aca="false">SUM(B17*C17)</f>
        <v>52620</v>
      </c>
      <c r="E17" s="38" t="n">
        <v>47323.08</v>
      </c>
      <c r="F17" s="38" t="n">
        <f aca="false">SUM(E17/11)</f>
        <v>4302.09818181818</v>
      </c>
      <c r="G17" s="39" t="n">
        <f aca="false">SUM(B17*0.08/E17*F17)</f>
        <v>0.00727272727272727</v>
      </c>
      <c r="H17" s="38" t="n">
        <f aca="false">SUM(C17*G17)</f>
        <v>382.690909090909</v>
      </c>
    </row>
    <row r="18" customFormat="false" ht="30" hidden="false" customHeight="false" outlineLevel="0" collapsed="false">
      <c r="A18" s="74" t="s">
        <v>94</v>
      </c>
      <c r="B18" s="37" t="n">
        <v>1</v>
      </c>
      <c r="C18" s="76" t="n">
        <v>45000</v>
      </c>
      <c r="D18" s="76" t="n">
        <f aca="false">SUM(B18*C18)</f>
        <v>45000</v>
      </c>
      <c r="E18" s="38" t="n">
        <v>47323.08</v>
      </c>
      <c r="F18" s="38" t="n">
        <f aca="false">SUM(E18/11)</f>
        <v>4302.09818181818</v>
      </c>
      <c r="G18" s="39" t="n">
        <f aca="false">SUM(B18*0.08/E18*F18)</f>
        <v>0.00727272727272727</v>
      </c>
      <c r="H18" s="38" t="n">
        <f aca="false">SUM(C18*G18)</f>
        <v>327.272727272727</v>
      </c>
    </row>
    <row r="19" customFormat="false" ht="15" hidden="false" customHeight="true" outlineLevel="0" collapsed="false">
      <c r="A19" s="77" t="s">
        <v>95</v>
      </c>
      <c r="B19" s="77"/>
      <c r="C19" s="77"/>
      <c r="D19" s="77"/>
      <c r="E19" s="77"/>
      <c r="F19" s="77"/>
      <c r="G19" s="77"/>
      <c r="H19" s="78" t="n">
        <f aca="false">SUM(H13:H18)</f>
        <v>1330.46981818182</v>
      </c>
    </row>
    <row r="20" customFormat="false" ht="15" hidden="false" customHeight="false" outlineLevel="0" collapsed="false">
      <c r="H20" s="79"/>
    </row>
    <row r="21" customFormat="false" ht="15" hidden="false" customHeight="true" outlineLevel="0" collapsed="false">
      <c r="A21" s="75" t="s">
        <v>98</v>
      </c>
      <c r="B21" s="75"/>
      <c r="C21" s="75"/>
      <c r="D21" s="75"/>
      <c r="E21" s="75"/>
      <c r="F21" s="75"/>
      <c r="G21" s="75"/>
      <c r="H21" s="75"/>
    </row>
    <row r="22" customFormat="false" ht="30" hidden="false" customHeight="false" outlineLevel="0" collapsed="false">
      <c r="A22" s="74" t="s">
        <v>89</v>
      </c>
      <c r="B22" s="37" t="n">
        <v>1</v>
      </c>
      <c r="C22" s="76" t="n">
        <v>27896</v>
      </c>
      <c r="D22" s="76" t="n">
        <f aca="false">SUM(B22*C22)</f>
        <v>27896</v>
      </c>
      <c r="E22" s="38" t="n">
        <v>47323.08</v>
      </c>
      <c r="F22" s="38" t="n">
        <f aca="false">SUM(E22/66)</f>
        <v>717.016363636364</v>
      </c>
      <c r="G22" s="39" t="n">
        <f aca="false">SUM(B22*0.46/E22*F22)</f>
        <v>0.00696969696969697</v>
      </c>
      <c r="H22" s="38" t="n">
        <f aca="false">SUM(C22*G22)</f>
        <v>194.426666666667</v>
      </c>
    </row>
    <row r="23" customFormat="false" ht="45" hidden="false" customHeight="false" outlineLevel="0" collapsed="false">
      <c r="A23" s="74" t="s">
        <v>90</v>
      </c>
      <c r="B23" s="37" t="n">
        <v>1</v>
      </c>
      <c r="C23" s="76" t="n">
        <v>39600</v>
      </c>
      <c r="D23" s="76" t="n">
        <f aca="false">SUM(B23*C23)</f>
        <v>39600</v>
      </c>
      <c r="E23" s="38" t="n">
        <v>47323.08</v>
      </c>
      <c r="F23" s="38" t="n">
        <f aca="false">SUM(E23/66)</f>
        <v>717.016363636364</v>
      </c>
      <c r="G23" s="39" t="n">
        <f aca="false">SUM(B23*0.46/E23*F23)</f>
        <v>0.00696969696969697</v>
      </c>
      <c r="H23" s="38" t="n">
        <f aca="false">SUM(C23*G23)</f>
        <v>276</v>
      </c>
    </row>
    <row r="24" customFormat="false" ht="30" hidden="false" customHeight="false" outlineLevel="0" collapsed="false">
      <c r="A24" s="74" t="s">
        <v>91</v>
      </c>
      <c r="B24" s="37" t="n">
        <v>1</v>
      </c>
      <c r="C24" s="76" t="n">
        <v>10920</v>
      </c>
      <c r="D24" s="76" t="n">
        <f aca="false">SUM(B24*C24)</f>
        <v>10920</v>
      </c>
      <c r="E24" s="38" t="n">
        <v>47323.08</v>
      </c>
      <c r="F24" s="38" t="n">
        <f aca="false">SUM(E24/66)</f>
        <v>717.016363636364</v>
      </c>
      <c r="G24" s="39" t="n">
        <f aca="false">SUM(B24*0.46/E24*F24)</f>
        <v>0.00696969696969697</v>
      </c>
      <c r="H24" s="38" t="n">
        <f aca="false">SUM(C24*G24)</f>
        <v>76.1090909090909</v>
      </c>
    </row>
    <row r="25" customFormat="false" ht="30" hidden="false" customHeight="false" outlineLevel="0" collapsed="false">
      <c r="A25" s="74" t="s">
        <v>97</v>
      </c>
      <c r="B25" s="37" t="n">
        <v>1</v>
      </c>
      <c r="C25" s="76" t="n">
        <v>6903.6</v>
      </c>
      <c r="D25" s="76" t="n">
        <f aca="false">SUM(B25*C25)</f>
        <v>6903.6</v>
      </c>
      <c r="E25" s="38" t="n">
        <v>47323.08</v>
      </c>
      <c r="F25" s="38" t="n">
        <f aca="false">SUM(E25/66)</f>
        <v>717.016363636364</v>
      </c>
      <c r="G25" s="39" t="n">
        <f aca="false">SUM(B25*0.46/E25*F25)</f>
        <v>0.00696969696969697</v>
      </c>
      <c r="H25" s="38" t="n">
        <f aca="false">SUM(C25*G25)</f>
        <v>48.116</v>
      </c>
    </row>
    <row r="26" customFormat="false" ht="15" hidden="false" customHeight="false" outlineLevel="0" collapsed="false">
      <c r="A26" s="37" t="s">
        <v>93</v>
      </c>
      <c r="B26" s="37" t="n">
        <v>1</v>
      </c>
      <c r="C26" s="76" t="n">
        <v>52620</v>
      </c>
      <c r="D26" s="76" t="n">
        <f aca="false">SUM(B26*C26)</f>
        <v>52620</v>
      </c>
      <c r="E26" s="38" t="n">
        <v>47323.08</v>
      </c>
      <c r="F26" s="38" t="n">
        <f aca="false">SUM(E26/66)</f>
        <v>717.016363636364</v>
      </c>
      <c r="G26" s="39" t="n">
        <f aca="false">SUM(B26*0.46/E26*F26)</f>
        <v>0.00696969696969697</v>
      </c>
      <c r="H26" s="38" t="n">
        <f aca="false">SUM(C26*G26)</f>
        <v>366.745454545454</v>
      </c>
    </row>
    <row r="27" customFormat="false" ht="30" hidden="false" customHeight="false" outlineLevel="0" collapsed="false">
      <c r="A27" s="74" t="s">
        <v>94</v>
      </c>
      <c r="B27" s="37" t="n">
        <v>1</v>
      </c>
      <c r="C27" s="76" t="n">
        <v>45000</v>
      </c>
      <c r="D27" s="76" t="n">
        <f aca="false">SUM(B27*C27)</f>
        <v>45000</v>
      </c>
      <c r="E27" s="38" t="n">
        <v>47323.08</v>
      </c>
      <c r="F27" s="38" t="n">
        <f aca="false">SUM(E27/66)</f>
        <v>717.016363636364</v>
      </c>
      <c r="G27" s="39" t="n">
        <f aca="false">SUM(B27*0.46/E27*F27)</f>
        <v>0.00696969696969697</v>
      </c>
      <c r="H27" s="38" t="n">
        <f aca="false">SUM(C27*G27)</f>
        <v>313.636363636364</v>
      </c>
      <c r="I27" s="80"/>
    </row>
    <row r="28" customFormat="false" ht="15" hidden="false" customHeight="true" outlineLevel="0" collapsed="false">
      <c r="A28" s="77" t="s">
        <v>95</v>
      </c>
      <c r="B28" s="77"/>
      <c r="C28" s="77"/>
      <c r="D28" s="77"/>
      <c r="E28" s="77"/>
      <c r="F28" s="77"/>
      <c r="G28" s="77"/>
      <c r="H28" s="78" t="n">
        <f aca="false">SUM(H22:H27)</f>
        <v>1275.03357575758</v>
      </c>
    </row>
    <row r="29" customFormat="false" ht="15" hidden="false" customHeight="false" outlineLevel="0" collapsed="false">
      <c r="H29" s="79"/>
    </row>
    <row r="30" customFormat="false" ht="33.75" hidden="false" customHeight="true" outlineLevel="0" collapsed="false">
      <c r="A30" s="81" t="s">
        <v>99</v>
      </c>
      <c r="B30" s="81"/>
      <c r="C30" s="81"/>
      <c r="D30" s="81"/>
      <c r="E30" s="81"/>
      <c r="F30" s="81"/>
      <c r="G30" s="81"/>
      <c r="H30" s="81"/>
    </row>
    <row r="31" customFormat="false" ht="32.25" hidden="false" customHeight="true" outlineLevel="0" collapsed="false">
      <c r="A31" s="74" t="s">
        <v>89</v>
      </c>
      <c r="B31" s="37" t="n">
        <v>1</v>
      </c>
      <c r="C31" s="76" t="n">
        <v>27896</v>
      </c>
      <c r="D31" s="76" t="n">
        <f aca="false">SUM(B31*C31)</f>
        <v>27896</v>
      </c>
      <c r="E31" s="38" t="n">
        <v>47323.08</v>
      </c>
      <c r="F31" s="38" t="n">
        <f aca="false">SUM(E31/14)</f>
        <v>3380.22</v>
      </c>
      <c r="G31" s="39" t="n">
        <f aca="false">SUM(B31*0.1/E31*F31)</f>
        <v>0.00714285714285714</v>
      </c>
      <c r="H31" s="38" t="n">
        <f aca="false">SUM(C31*G31)</f>
        <v>199.257142857143</v>
      </c>
    </row>
    <row r="32" customFormat="false" ht="45" hidden="false" customHeight="false" outlineLevel="0" collapsed="false">
      <c r="A32" s="74" t="s">
        <v>90</v>
      </c>
      <c r="B32" s="37" t="n">
        <v>1</v>
      </c>
      <c r="C32" s="76" t="n">
        <v>39600</v>
      </c>
      <c r="D32" s="76" t="n">
        <f aca="false">SUM(B32*C32)</f>
        <v>39600</v>
      </c>
      <c r="E32" s="38" t="n">
        <v>47323.08</v>
      </c>
      <c r="F32" s="38" t="n">
        <f aca="false">SUM(E32/14)</f>
        <v>3380.22</v>
      </c>
      <c r="G32" s="39" t="n">
        <f aca="false">SUM(B32*0.1/E32*F32)</f>
        <v>0.00714285714285714</v>
      </c>
      <c r="H32" s="38" t="n">
        <f aca="false">SUM(C32*G32)</f>
        <v>282.857142857143</v>
      </c>
    </row>
    <row r="33" customFormat="false" ht="30" hidden="false" customHeight="false" outlineLevel="0" collapsed="false">
      <c r="A33" s="74" t="s">
        <v>91</v>
      </c>
      <c r="B33" s="37" t="n">
        <v>1</v>
      </c>
      <c r="C33" s="76" t="n">
        <v>10920</v>
      </c>
      <c r="D33" s="76" t="n">
        <f aca="false">SUM(B33*C33)</f>
        <v>10920</v>
      </c>
      <c r="E33" s="38" t="n">
        <v>47323.08</v>
      </c>
      <c r="F33" s="38" t="n">
        <f aca="false">SUM(E33/14)</f>
        <v>3380.22</v>
      </c>
      <c r="G33" s="39" t="n">
        <f aca="false">SUM(B33*0.1/E33*F33)</f>
        <v>0.00714285714285714</v>
      </c>
      <c r="H33" s="38" t="n">
        <f aca="false">SUM(C33*G33)</f>
        <v>78</v>
      </c>
    </row>
    <row r="34" customFormat="false" ht="30" hidden="false" customHeight="false" outlineLevel="0" collapsed="false">
      <c r="A34" s="74" t="s">
        <v>97</v>
      </c>
      <c r="B34" s="37" t="n">
        <v>1</v>
      </c>
      <c r="C34" s="76" t="n">
        <v>6903.6</v>
      </c>
      <c r="D34" s="76" t="n">
        <f aca="false">SUM(B34*C34)</f>
        <v>6903.6</v>
      </c>
      <c r="E34" s="38" t="n">
        <v>47323.08</v>
      </c>
      <c r="F34" s="38" t="n">
        <f aca="false">SUM(E34/14)</f>
        <v>3380.22</v>
      </c>
      <c r="G34" s="39" t="n">
        <f aca="false">SUM(B34*0.1/E34*F34)</f>
        <v>0.00714285714285714</v>
      </c>
      <c r="H34" s="38" t="n">
        <f aca="false">SUM(C34*G34)</f>
        <v>49.3114285714286</v>
      </c>
    </row>
    <row r="35" customFormat="false" ht="15" hidden="false" customHeight="false" outlineLevel="0" collapsed="false">
      <c r="A35" s="37" t="s">
        <v>93</v>
      </c>
      <c r="B35" s="37" t="n">
        <v>1</v>
      </c>
      <c r="C35" s="76" t="n">
        <v>52620</v>
      </c>
      <c r="D35" s="76" t="n">
        <f aca="false">SUM(B35*C35)</f>
        <v>52620</v>
      </c>
      <c r="E35" s="38" t="n">
        <v>47323.08</v>
      </c>
      <c r="F35" s="38" t="n">
        <f aca="false">SUM(E35/14)</f>
        <v>3380.22</v>
      </c>
      <c r="G35" s="39" t="n">
        <f aca="false">SUM(B35*0.1/E35*F35)</f>
        <v>0.00714285714285714</v>
      </c>
      <c r="H35" s="38" t="n">
        <f aca="false">SUM(C35*G35)</f>
        <v>375.857142857143</v>
      </c>
    </row>
    <row r="36" customFormat="false" ht="30" hidden="false" customHeight="false" outlineLevel="0" collapsed="false">
      <c r="A36" s="74" t="s">
        <v>94</v>
      </c>
      <c r="B36" s="37" t="n">
        <v>1</v>
      </c>
      <c r="C36" s="76" t="n">
        <v>45000</v>
      </c>
      <c r="D36" s="76" t="n">
        <f aca="false">SUM(B36*C36)</f>
        <v>45000</v>
      </c>
      <c r="E36" s="38" t="n">
        <v>47323.08</v>
      </c>
      <c r="F36" s="38" t="n">
        <f aca="false">SUM(E36/14)</f>
        <v>3380.22</v>
      </c>
      <c r="G36" s="39" t="n">
        <f aca="false">SUM(B36*0.1/E36*F36)</f>
        <v>0.00714285714285714</v>
      </c>
      <c r="H36" s="38" t="n">
        <f aca="false">SUM(C36*G36)</f>
        <v>321.428571428571</v>
      </c>
    </row>
    <row r="37" customFormat="false" ht="15" hidden="false" customHeight="true" outlineLevel="0" collapsed="false">
      <c r="A37" s="77" t="s">
        <v>95</v>
      </c>
      <c r="B37" s="77"/>
      <c r="C37" s="77"/>
      <c r="D37" s="77"/>
      <c r="E37" s="77"/>
      <c r="F37" s="77"/>
      <c r="G37" s="77"/>
      <c r="H37" s="78" t="n">
        <f aca="false">SUM(H31:H36)</f>
        <v>1306.71142857143</v>
      </c>
    </row>
    <row r="38" customFormat="false" ht="15" hidden="false" customHeight="false" outlineLevel="0" collapsed="false">
      <c r="A38" s="82"/>
      <c r="B38" s="83"/>
      <c r="C38" s="83"/>
      <c r="D38" s="83"/>
      <c r="E38" s="83"/>
      <c r="F38" s="83"/>
      <c r="G38" s="83"/>
      <c r="H38" s="84"/>
    </row>
    <row r="39" customFormat="false" ht="15" hidden="false" customHeight="true" outlineLevel="0" collapsed="false">
      <c r="A39" s="75" t="s">
        <v>100</v>
      </c>
      <c r="B39" s="75"/>
      <c r="C39" s="75"/>
      <c r="D39" s="75"/>
      <c r="E39" s="75"/>
      <c r="F39" s="75"/>
      <c r="G39" s="75"/>
      <c r="H39" s="75"/>
    </row>
    <row r="40" customFormat="false" ht="30" hidden="false" customHeight="false" outlineLevel="0" collapsed="false">
      <c r="A40" s="74" t="s">
        <v>89</v>
      </c>
      <c r="B40" s="37" t="n">
        <v>1</v>
      </c>
      <c r="C40" s="76" t="n">
        <v>27896</v>
      </c>
      <c r="D40" s="76" t="n">
        <f aca="false">SUM(B40*C40)</f>
        <v>27896</v>
      </c>
      <c r="E40" s="38" t="n">
        <v>47323.08</v>
      </c>
      <c r="F40" s="38" t="n">
        <f aca="false">SUM(E40/14)</f>
        <v>3380.22</v>
      </c>
      <c r="G40" s="39" t="n">
        <f aca="false">SUM(B40*0.1/E40*F40)</f>
        <v>0.00714285714285714</v>
      </c>
      <c r="H40" s="38" t="n">
        <f aca="false">SUM(C40*G40)</f>
        <v>199.257142857143</v>
      </c>
    </row>
    <row r="41" customFormat="false" ht="45" hidden="false" customHeight="false" outlineLevel="0" collapsed="false">
      <c r="A41" s="74" t="s">
        <v>90</v>
      </c>
      <c r="B41" s="37" t="n">
        <v>1</v>
      </c>
      <c r="C41" s="76" t="n">
        <v>39600</v>
      </c>
      <c r="D41" s="76" t="n">
        <f aca="false">SUM(B41*C41)</f>
        <v>39600</v>
      </c>
      <c r="E41" s="38" t="n">
        <v>47323.08</v>
      </c>
      <c r="F41" s="38" t="n">
        <f aca="false">SUM(E41/14)</f>
        <v>3380.22</v>
      </c>
      <c r="G41" s="39" t="n">
        <f aca="false">SUM(B41*0.1/E41*F41)</f>
        <v>0.00714285714285714</v>
      </c>
      <c r="H41" s="38" t="n">
        <f aca="false">SUM(C41*G41)</f>
        <v>282.857142857143</v>
      </c>
    </row>
    <row r="42" customFormat="false" ht="30" hidden="false" customHeight="false" outlineLevel="0" collapsed="false">
      <c r="A42" s="74" t="s">
        <v>91</v>
      </c>
      <c r="B42" s="37" t="n">
        <v>1</v>
      </c>
      <c r="C42" s="76" t="n">
        <v>10920</v>
      </c>
      <c r="D42" s="76" t="n">
        <f aca="false">SUM(B42*C42)</f>
        <v>10920</v>
      </c>
      <c r="E42" s="38" t="n">
        <v>47323.08</v>
      </c>
      <c r="F42" s="38" t="n">
        <f aca="false">SUM(E42/14)</f>
        <v>3380.22</v>
      </c>
      <c r="G42" s="39" t="n">
        <f aca="false">SUM(B42*0.1/E42*F42)</f>
        <v>0.00714285714285714</v>
      </c>
      <c r="H42" s="38" t="n">
        <f aca="false">SUM(C42*G42)</f>
        <v>78</v>
      </c>
    </row>
    <row r="43" customFormat="false" ht="30" hidden="false" customHeight="false" outlineLevel="0" collapsed="false">
      <c r="A43" s="74" t="s">
        <v>97</v>
      </c>
      <c r="B43" s="37" t="n">
        <v>1</v>
      </c>
      <c r="C43" s="76" t="n">
        <v>6903.6</v>
      </c>
      <c r="D43" s="76" t="n">
        <f aca="false">SUM(B43*C43)</f>
        <v>6903.6</v>
      </c>
      <c r="E43" s="38" t="n">
        <v>47323.08</v>
      </c>
      <c r="F43" s="38" t="n">
        <f aca="false">SUM(E43/14)</f>
        <v>3380.22</v>
      </c>
      <c r="G43" s="39" t="n">
        <f aca="false">SUM(B43*0.1/E43*F43)</f>
        <v>0.00714285714285714</v>
      </c>
      <c r="H43" s="38" t="n">
        <f aca="false">SUM(C43*G43)</f>
        <v>49.3114285714286</v>
      </c>
    </row>
    <row r="44" customFormat="false" ht="15" hidden="false" customHeight="false" outlineLevel="0" collapsed="false">
      <c r="A44" s="37" t="s">
        <v>93</v>
      </c>
      <c r="B44" s="37" t="n">
        <v>1</v>
      </c>
      <c r="C44" s="76" t="n">
        <v>52620</v>
      </c>
      <c r="D44" s="76" t="n">
        <f aca="false">SUM(B44*C44)</f>
        <v>52620</v>
      </c>
      <c r="E44" s="38" t="n">
        <v>47323.08</v>
      </c>
      <c r="F44" s="38" t="n">
        <f aca="false">SUM(E44/14)</f>
        <v>3380.22</v>
      </c>
      <c r="G44" s="39" t="n">
        <f aca="false">SUM(B44*0.1/E44*F44)</f>
        <v>0.00714285714285714</v>
      </c>
      <c r="H44" s="38" t="n">
        <f aca="false">SUM(C44*G44)</f>
        <v>375.857142857143</v>
      </c>
    </row>
    <row r="45" customFormat="false" ht="30" hidden="false" customHeight="false" outlineLevel="0" collapsed="false">
      <c r="A45" s="74" t="s">
        <v>94</v>
      </c>
      <c r="B45" s="37" t="n">
        <v>1</v>
      </c>
      <c r="C45" s="76" t="n">
        <v>45000</v>
      </c>
      <c r="D45" s="76" t="n">
        <f aca="false">SUM(B45*C45)</f>
        <v>45000</v>
      </c>
      <c r="E45" s="38" t="n">
        <v>47323.08</v>
      </c>
      <c r="F45" s="38" t="n">
        <f aca="false">SUM(E45/14)</f>
        <v>3380.22</v>
      </c>
      <c r="G45" s="39" t="n">
        <f aca="false">SUM(B45*0.1/E45*F45)</f>
        <v>0.00714285714285714</v>
      </c>
      <c r="H45" s="38" t="n">
        <f aca="false">SUM(C45*G45)</f>
        <v>321.428571428571</v>
      </c>
    </row>
    <row r="46" customFormat="false" ht="15" hidden="false" customHeight="true" outlineLevel="0" collapsed="false">
      <c r="A46" s="77" t="s">
        <v>95</v>
      </c>
      <c r="B46" s="77"/>
      <c r="C46" s="77"/>
      <c r="D46" s="77"/>
      <c r="E46" s="77"/>
      <c r="F46" s="77"/>
      <c r="G46" s="77"/>
      <c r="H46" s="78" t="n">
        <f aca="false">SUM(H40:H45)</f>
        <v>1306.71142857143</v>
      </c>
    </row>
    <row r="47" customFormat="false" ht="15" hidden="false" customHeight="false" outlineLevel="0" collapsed="false">
      <c r="A47" s="37"/>
      <c r="B47" s="37"/>
      <c r="C47" s="76"/>
      <c r="D47" s="37"/>
      <c r="E47" s="37"/>
      <c r="F47" s="37"/>
      <c r="G47" s="37"/>
      <c r="H47" s="38"/>
    </row>
    <row r="48" customFormat="false" ht="43.5" hidden="false" customHeight="true" outlineLevel="0" collapsed="false">
      <c r="A48" s="85" t="s">
        <v>65</v>
      </c>
      <c r="B48" s="85"/>
      <c r="C48" s="85"/>
      <c r="D48" s="85"/>
      <c r="E48" s="85"/>
      <c r="F48" s="85"/>
      <c r="G48" s="85"/>
      <c r="H48" s="85"/>
    </row>
    <row r="49" customFormat="false" ht="30" hidden="false" customHeight="false" outlineLevel="0" collapsed="false">
      <c r="A49" s="74" t="s">
        <v>89</v>
      </c>
      <c r="B49" s="37" t="n">
        <v>1</v>
      </c>
      <c r="C49" s="76" t="n">
        <v>27896</v>
      </c>
      <c r="D49" s="76" t="n">
        <f aca="false">SUM(B49*C49)</f>
        <v>27896</v>
      </c>
      <c r="E49" s="38" t="n">
        <v>47323.08</v>
      </c>
      <c r="F49" s="37" t="n">
        <f aca="false">SUM(E49/1)</f>
        <v>47323.08</v>
      </c>
      <c r="G49" s="39" t="n">
        <f aca="false">SUM(B49*0.03/E49*F49)</f>
        <v>0.03</v>
      </c>
      <c r="H49" s="38" t="n">
        <f aca="false">SUM(C49*G49)</f>
        <v>836.88</v>
      </c>
    </row>
    <row r="50" customFormat="false" ht="45" hidden="false" customHeight="false" outlineLevel="0" collapsed="false">
      <c r="A50" s="74" t="s">
        <v>90</v>
      </c>
      <c r="B50" s="37" t="n">
        <v>1</v>
      </c>
      <c r="C50" s="76" t="n">
        <v>39600</v>
      </c>
      <c r="D50" s="76" t="n">
        <f aca="false">SUM(B50*C50)</f>
        <v>39600</v>
      </c>
      <c r="E50" s="38" t="n">
        <v>47323.08</v>
      </c>
      <c r="F50" s="37" t="n">
        <f aca="false">SUM(E50/1)</f>
        <v>47323.08</v>
      </c>
      <c r="G50" s="39" t="n">
        <f aca="false">SUM(B50*0.03/E50*F50)</f>
        <v>0.03</v>
      </c>
      <c r="H50" s="38" t="n">
        <f aca="false">SUM(C50*G50)</f>
        <v>1188</v>
      </c>
    </row>
    <row r="51" customFormat="false" ht="30" hidden="false" customHeight="false" outlineLevel="0" collapsed="false">
      <c r="A51" s="74" t="s">
        <v>91</v>
      </c>
      <c r="B51" s="37" t="n">
        <v>1</v>
      </c>
      <c r="C51" s="76" t="n">
        <v>10920</v>
      </c>
      <c r="D51" s="76" t="n">
        <f aca="false">SUM(B51*C51)</f>
        <v>10920</v>
      </c>
      <c r="E51" s="38" t="n">
        <v>47323.08</v>
      </c>
      <c r="F51" s="37" t="n">
        <f aca="false">SUM(E51/1)</f>
        <v>47323.08</v>
      </c>
      <c r="G51" s="39" t="n">
        <f aca="false">SUM(B51*0.03/E51*F51)</f>
        <v>0.03</v>
      </c>
      <c r="H51" s="38" t="n">
        <f aca="false">SUM(C51*G51)</f>
        <v>327.6</v>
      </c>
    </row>
    <row r="52" customFormat="false" ht="30" hidden="false" customHeight="false" outlineLevel="0" collapsed="false">
      <c r="A52" s="74" t="s">
        <v>97</v>
      </c>
      <c r="B52" s="37" t="n">
        <v>1</v>
      </c>
      <c r="C52" s="76" t="n">
        <v>6903.6</v>
      </c>
      <c r="D52" s="76" t="n">
        <f aca="false">SUM(B52*C52)</f>
        <v>6903.6</v>
      </c>
      <c r="E52" s="38" t="n">
        <v>47323.08</v>
      </c>
      <c r="F52" s="37" t="n">
        <f aca="false">SUM(E52/1)</f>
        <v>47323.08</v>
      </c>
      <c r="G52" s="39" t="n">
        <f aca="false">SUM(B52*0.03/E52*F52)</f>
        <v>0.03</v>
      </c>
      <c r="H52" s="38" t="n">
        <f aca="false">SUM(C52*G52)</f>
        <v>207.108</v>
      </c>
    </row>
    <row r="53" customFormat="false" ht="15" hidden="false" customHeight="false" outlineLevel="0" collapsed="false">
      <c r="A53" s="37" t="s">
        <v>93</v>
      </c>
      <c r="B53" s="37" t="n">
        <v>1</v>
      </c>
      <c r="C53" s="76" t="n">
        <v>52620</v>
      </c>
      <c r="D53" s="76" t="n">
        <f aca="false">SUM(B53*C53)</f>
        <v>52620</v>
      </c>
      <c r="E53" s="38" t="n">
        <v>47323.08</v>
      </c>
      <c r="F53" s="37" t="n">
        <f aca="false">SUM(E53/1)</f>
        <v>47323.08</v>
      </c>
      <c r="G53" s="39" t="n">
        <f aca="false">SUM(B53*0.03/E53*F53)</f>
        <v>0.03</v>
      </c>
      <c r="H53" s="38" t="n">
        <f aca="false">SUM(C53*G53)</f>
        <v>1578.6</v>
      </c>
    </row>
    <row r="54" customFormat="false" ht="30" hidden="false" customHeight="false" outlineLevel="0" collapsed="false">
      <c r="A54" s="74" t="s">
        <v>94</v>
      </c>
      <c r="B54" s="37" t="n">
        <v>1</v>
      </c>
      <c r="C54" s="76" t="n">
        <v>45000</v>
      </c>
      <c r="D54" s="76" t="n">
        <f aca="false">SUM(B54*C54)</f>
        <v>45000</v>
      </c>
      <c r="E54" s="38" t="n">
        <v>47323.08</v>
      </c>
      <c r="F54" s="37" t="n">
        <f aca="false">SUM(E54/1)</f>
        <v>47323.08</v>
      </c>
      <c r="G54" s="39" t="n">
        <f aca="false">SUM(B54*0.03/E54*F54)</f>
        <v>0.03</v>
      </c>
      <c r="H54" s="38" t="n">
        <f aca="false">SUM(C54*G54)</f>
        <v>1350</v>
      </c>
    </row>
    <row r="55" customFormat="false" ht="15" hidden="false" customHeight="true" outlineLevel="0" collapsed="false">
      <c r="A55" s="77" t="s">
        <v>95</v>
      </c>
      <c r="B55" s="77"/>
      <c r="C55" s="77"/>
      <c r="D55" s="77"/>
      <c r="E55" s="77"/>
      <c r="F55" s="77"/>
      <c r="G55" s="77"/>
      <c r="H55" s="78" t="n">
        <f aca="false">SUM(H49:H54)</f>
        <v>5488.188</v>
      </c>
    </row>
    <row r="56" customFormat="false" ht="15" hidden="false" customHeight="false" outlineLevel="0" collapsed="false">
      <c r="A56" s="37"/>
      <c r="B56" s="37"/>
      <c r="C56" s="76"/>
      <c r="D56" s="37"/>
      <c r="E56" s="37"/>
      <c r="F56" s="37"/>
      <c r="G56" s="37"/>
      <c r="H56" s="38"/>
    </row>
  </sheetData>
  <mergeCells count="13">
    <mergeCell ref="A1:H1"/>
    <mergeCell ref="A3:H3"/>
    <mergeCell ref="A10:G10"/>
    <mergeCell ref="A12:H12"/>
    <mergeCell ref="A19:G19"/>
    <mergeCell ref="A21:H21"/>
    <mergeCell ref="A28:G28"/>
    <mergeCell ref="A30:H30"/>
    <mergeCell ref="A37:G37"/>
    <mergeCell ref="A39:H39"/>
    <mergeCell ref="A46:G46"/>
    <mergeCell ref="A48:H48"/>
    <mergeCell ref="A55:G55"/>
  </mergeCells>
  <printOptions headings="false" gridLines="false" gridLinesSet="true" horizontalCentered="false" verticalCentered="false"/>
  <pageMargins left="0.905555555555556" right="0.315277777777778" top="0.747916666666667" bottom="0.747916666666667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4" activeCellId="0" sqref="E4"/>
    </sheetView>
  </sheetViews>
  <sheetFormatPr defaultRowHeight="15" zeroHeight="false" outlineLevelRow="0" outlineLevelCol="0"/>
  <cols>
    <col collapsed="false" customWidth="true" hidden="false" outlineLevel="0" max="1" min="1" style="1" width="25.14"/>
    <col collapsed="false" customWidth="true" hidden="false" outlineLevel="0" max="2" min="2" style="1" width="10.58"/>
    <col collapsed="false" customWidth="true" hidden="false" outlineLevel="0" max="3" min="3" style="1" width="10"/>
    <col collapsed="false" customWidth="false" hidden="true" outlineLevel="0" max="4" min="4" style="1" width="11.42"/>
    <col collapsed="false" customWidth="true" hidden="false" outlineLevel="0" max="5" min="5" style="1" width="17.4"/>
    <col collapsed="false" customWidth="true" hidden="false" outlineLevel="0" max="6" min="6" style="1" width="16.71"/>
    <col collapsed="false" customWidth="true" hidden="false" outlineLevel="0" max="7" min="7" style="1" width="10.71"/>
    <col collapsed="false" customWidth="true" hidden="false" outlineLevel="0" max="8" min="8" style="1" width="10.29"/>
    <col collapsed="false" customWidth="true" hidden="false" outlineLevel="0" max="1025" min="9" style="1" width="9.13"/>
  </cols>
  <sheetData>
    <row r="1" customFormat="false" ht="15" hidden="false" customHeight="false" outlineLevel="0" collapsed="false">
      <c r="A1" s="6" t="s">
        <v>101</v>
      </c>
      <c r="B1" s="6"/>
      <c r="C1" s="6"/>
      <c r="D1" s="6"/>
      <c r="E1" s="6"/>
      <c r="F1" s="6"/>
      <c r="G1" s="6"/>
      <c r="H1" s="6"/>
    </row>
    <row r="2" customFormat="false" ht="75" hidden="false" customHeight="false" outlineLevel="0" collapsed="false">
      <c r="A2" s="10" t="s">
        <v>84</v>
      </c>
      <c r="B2" s="8" t="s">
        <v>85</v>
      </c>
      <c r="C2" s="8" t="s">
        <v>86</v>
      </c>
      <c r="D2" s="8"/>
      <c r="E2" s="8" t="s">
        <v>40</v>
      </c>
      <c r="F2" s="8" t="s">
        <v>41</v>
      </c>
      <c r="G2" s="8" t="s">
        <v>87</v>
      </c>
      <c r="H2" s="8" t="s">
        <v>44</v>
      </c>
    </row>
    <row r="3" customFormat="false" ht="15" hidden="false" customHeight="false" outlineLevel="0" collapsed="false">
      <c r="A3" s="8" t="s">
        <v>102</v>
      </c>
      <c r="B3" s="10" t="n">
        <v>1</v>
      </c>
      <c r="C3" s="86" t="n">
        <v>109050</v>
      </c>
      <c r="D3" s="86" t="n">
        <f aca="false">SUM(B3*C3)</f>
        <v>109050</v>
      </c>
      <c r="E3" s="10" t="n">
        <v>47323.08</v>
      </c>
      <c r="F3" s="10" t="n">
        <v>338.75</v>
      </c>
      <c r="G3" s="87" t="n">
        <f aca="false">SUM(B3/E3*F3)</f>
        <v>0.00715824075694143</v>
      </c>
      <c r="H3" s="58" t="n">
        <f aca="false">SUM(C3*G3)</f>
        <v>780.606154544463</v>
      </c>
    </row>
    <row r="4" customFormat="false" ht="48" hidden="false" customHeight="true" outlineLevel="0" collapsed="false">
      <c r="A4" s="8" t="s">
        <v>103</v>
      </c>
      <c r="B4" s="10" t="n">
        <v>1</v>
      </c>
      <c r="C4" s="86" t="n">
        <v>304000</v>
      </c>
      <c r="D4" s="86" t="n">
        <f aca="false">SUM(B4*C4)</f>
        <v>304000</v>
      </c>
      <c r="E4" s="10" t="n">
        <v>47323.08</v>
      </c>
      <c r="F4" s="10" t="n">
        <v>338.75</v>
      </c>
      <c r="G4" s="87" t="n">
        <f aca="false">SUM(B4/E4*F4)</f>
        <v>0.00715824075694143</v>
      </c>
      <c r="H4" s="58" t="n">
        <f aca="false">SUM(C4*G4)</f>
        <v>2176.1051901102</v>
      </c>
    </row>
    <row r="5" customFormat="false" ht="15" hidden="false" customHeight="false" outlineLevel="0" collapsed="false">
      <c r="H5" s="88" t="n">
        <f aca="false">SUM(H3:H4)</f>
        <v>2956.71134465466</v>
      </c>
    </row>
  </sheetData>
  <mergeCells count="1">
    <mergeCell ref="A1:H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I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RowHeight="15" zeroHeight="false" outlineLevelRow="0" outlineLevelCol="0"/>
  <cols>
    <col collapsed="false" customWidth="true" hidden="false" outlineLevel="0" max="1" min="1" style="1" width="25"/>
    <col collapsed="false" customWidth="true" hidden="false" outlineLevel="0" max="2" min="2" style="1" width="9.13"/>
    <col collapsed="false" customWidth="true" hidden="false" outlineLevel="0" max="3" min="3" style="1" width="6.88"/>
    <col collapsed="false" customWidth="true" hidden="false" outlineLevel="0" max="4" min="4" style="1" width="10.99"/>
    <col collapsed="false" customWidth="true" hidden="false" outlineLevel="0" max="5" min="5" style="1" width="10.58"/>
    <col collapsed="false" customWidth="true" hidden="false" outlineLevel="0" max="6" min="6" style="1" width="10"/>
    <col collapsed="false" customWidth="true" hidden="false" outlineLevel="0" max="7" min="7" style="1" width="7.57"/>
    <col collapsed="false" customWidth="true" hidden="false" outlineLevel="0" max="1025" min="8" style="1" width="9.13"/>
  </cols>
  <sheetData>
    <row r="1" customFormat="false" ht="24" hidden="false" customHeight="true" outlineLevel="0" collapsed="false">
      <c r="A1" s="89" t="s">
        <v>104</v>
      </c>
      <c r="B1" s="89"/>
      <c r="C1" s="89"/>
      <c r="D1" s="89"/>
      <c r="E1" s="89"/>
      <c r="F1" s="89"/>
      <c r="G1" s="89"/>
      <c r="H1" s="89"/>
    </row>
    <row r="2" customFormat="false" ht="24" hidden="false" customHeight="true" outlineLevel="0" collapsed="false">
      <c r="A2" s="11" t="s">
        <v>105</v>
      </c>
      <c r="B2" s="8" t="s">
        <v>106</v>
      </c>
      <c r="C2" s="8" t="s">
        <v>39</v>
      </c>
      <c r="D2" s="8" t="s">
        <v>40</v>
      </c>
      <c r="E2" s="8" t="s">
        <v>41</v>
      </c>
      <c r="F2" s="8" t="s">
        <v>87</v>
      </c>
      <c r="G2" s="8" t="s">
        <v>43</v>
      </c>
      <c r="H2" s="8" t="s">
        <v>44</v>
      </c>
    </row>
    <row r="3" customFormat="false" ht="142.5" hidden="false" customHeight="true" outlineLevel="0" collapsed="false">
      <c r="A3" s="11"/>
      <c r="B3" s="8"/>
      <c r="C3" s="8"/>
      <c r="D3" s="8"/>
      <c r="E3" s="8"/>
      <c r="F3" s="8"/>
      <c r="G3" s="8"/>
      <c r="H3" s="8"/>
    </row>
    <row r="4" customFormat="false" ht="45" hidden="false" customHeight="false" outlineLevel="0" collapsed="false">
      <c r="A4" s="8" t="s">
        <v>107</v>
      </c>
      <c r="B4" s="8" t="s">
        <v>108</v>
      </c>
      <c r="C4" s="10" t="n">
        <v>14</v>
      </c>
      <c r="D4" s="10" t="n">
        <v>47323.08</v>
      </c>
      <c r="E4" s="10" t="n">
        <v>338.75</v>
      </c>
      <c r="F4" s="10" t="n">
        <f aca="false">SUM(C4/D4*E4)</f>
        <v>0.10021537059718</v>
      </c>
      <c r="G4" s="10" t="n">
        <v>1500</v>
      </c>
      <c r="H4" s="69" t="n">
        <f aca="false">SUM(F4*G4)</f>
        <v>150.32305589577</v>
      </c>
      <c r="I4" s="90"/>
    </row>
    <row r="5" customFormat="false" ht="15" hidden="false" customHeight="true" outlineLevel="0" collapsed="false">
      <c r="A5" s="91" t="s">
        <v>109</v>
      </c>
      <c r="B5" s="91"/>
      <c r="C5" s="91"/>
      <c r="D5" s="91"/>
      <c r="E5" s="91"/>
      <c r="F5" s="91"/>
      <c r="G5" s="91"/>
      <c r="H5" s="92" t="n">
        <f aca="false">H4</f>
        <v>150.32305589577</v>
      </c>
    </row>
    <row r="6" customFormat="false" ht="27" hidden="false" customHeight="true" outlineLevel="0" collapsed="false">
      <c r="H6" s="10" t="n">
        <f aca="false">SUM(H5*142)</f>
        <v>21345.8739371994</v>
      </c>
    </row>
    <row r="7" customFormat="false" ht="135" hidden="false" customHeight="false" outlineLevel="0" collapsed="false">
      <c r="A7" s="10" t="s">
        <v>105</v>
      </c>
      <c r="B7" s="8" t="s">
        <v>106</v>
      </c>
      <c r="C7" s="8" t="s">
        <v>39</v>
      </c>
      <c r="D7" s="8" t="s">
        <v>40</v>
      </c>
      <c r="E7" s="8" t="s">
        <v>41</v>
      </c>
      <c r="F7" s="8" t="s">
        <v>87</v>
      </c>
      <c r="G7" s="8" t="s">
        <v>43</v>
      </c>
      <c r="H7" s="8" t="s">
        <v>44</v>
      </c>
    </row>
    <row r="8" customFormat="false" ht="45" hidden="false" customHeight="false" outlineLevel="0" collapsed="false">
      <c r="A8" s="8" t="s">
        <v>110</v>
      </c>
      <c r="B8" s="8" t="s">
        <v>111</v>
      </c>
      <c r="C8" s="8" t="n">
        <v>12</v>
      </c>
      <c r="D8" s="10" t="n">
        <v>47323.08</v>
      </c>
      <c r="E8" s="10" t="n">
        <v>338.75</v>
      </c>
      <c r="F8" s="10" t="n">
        <f aca="false">SUM(C8/D8*E8)</f>
        <v>0.0858988890832972</v>
      </c>
      <c r="G8" s="8" t="n">
        <v>500</v>
      </c>
      <c r="H8" s="69" t="n">
        <f aca="false">SUM(F8*G8)</f>
        <v>42.9494445416486</v>
      </c>
    </row>
    <row r="9" customFormat="false" ht="15" hidden="false" customHeight="true" outlineLevel="0" collapsed="false">
      <c r="A9" s="91" t="s">
        <v>112</v>
      </c>
      <c r="B9" s="91"/>
      <c r="C9" s="91"/>
      <c r="D9" s="91"/>
      <c r="E9" s="91"/>
      <c r="F9" s="91"/>
      <c r="G9" s="91"/>
      <c r="H9" s="93" t="n">
        <f aca="false">SUM(H8:H8)</f>
        <v>42.9494445416486</v>
      </c>
    </row>
    <row r="10" customFormat="false" ht="15" hidden="false" customHeight="false" outlineLevel="0" collapsed="false">
      <c r="H10" s="69" t="n">
        <f aca="false">SUM(H9*142)</f>
        <v>6098.8211249141</v>
      </c>
    </row>
  </sheetData>
  <mergeCells count="11">
    <mergeCell ref="A1:H1"/>
    <mergeCell ref="A2:A3"/>
    <mergeCell ref="B2:B3"/>
    <mergeCell ref="C2:C3"/>
    <mergeCell ref="D2:D3"/>
    <mergeCell ref="E2:E3"/>
    <mergeCell ref="F2:F3"/>
    <mergeCell ref="G2:G3"/>
    <mergeCell ref="H2:H3"/>
    <mergeCell ref="A5:G5"/>
    <mergeCell ref="A9:G9"/>
  </mergeCells>
  <printOptions headings="false" gridLines="false" gridLinesSet="true" horizontalCentered="false" verticalCentered="false"/>
  <pageMargins left="0.905555555555556" right="0.511805555555555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H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RowHeight="15" zeroHeight="false" outlineLevelRow="0" outlineLevelCol="0"/>
  <cols>
    <col collapsed="false" customWidth="true" hidden="false" outlineLevel="0" max="1" min="1" style="1" width="47.7"/>
    <col collapsed="false" customWidth="true" hidden="false" outlineLevel="0" max="2" min="2" style="1" width="7.41"/>
    <col collapsed="false" customWidth="true" hidden="false" outlineLevel="0" max="3" min="3" style="1" width="11.3"/>
    <col collapsed="false" customWidth="true" hidden="false" outlineLevel="0" max="4" min="4" style="1" width="12.86"/>
    <col collapsed="false" customWidth="true" hidden="false" outlineLevel="0" max="5" min="5" style="1" width="12.42"/>
    <col collapsed="false" customWidth="true" hidden="false" outlineLevel="0" max="6" min="6" style="1" width="15.71"/>
    <col collapsed="false" customWidth="true" hidden="false" outlineLevel="0" max="7" min="7" style="1" width="11.71"/>
    <col collapsed="false" customWidth="true" hidden="false" outlineLevel="0" max="8" min="8" style="1" width="13.57"/>
    <col collapsed="false" customWidth="false" hidden="false" outlineLevel="0" max="9" min="9" style="1" width="11.42"/>
    <col collapsed="false" customWidth="true" hidden="false" outlineLevel="0" max="1025" min="10" style="1" width="9.13"/>
  </cols>
  <sheetData>
    <row r="1" customFormat="false" ht="33.75" hidden="false" customHeight="true" outlineLevel="0" collapsed="false">
      <c r="A1" s="94" t="s">
        <v>113</v>
      </c>
      <c r="B1" s="94"/>
      <c r="C1" s="94"/>
      <c r="D1" s="94"/>
      <c r="E1" s="94"/>
      <c r="F1" s="94"/>
      <c r="G1" s="94"/>
      <c r="H1" s="94"/>
    </row>
    <row r="2" customFormat="false" ht="120" hidden="false" customHeight="false" outlineLevel="0" collapsed="false">
      <c r="A2" s="95" t="s">
        <v>114</v>
      </c>
      <c r="B2" s="96" t="s">
        <v>13</v>
      </c>
      <c r="C2" s="96" t="s">
        <v>115</v>
      </c>
      <c r="D2" s="96" t="s">
        <v>40</v>
      </c>
      <c r="E2" s="96" t="s">
        <v>41</v>
      </c>
      <c r="F2" s="96" t="s">
        <v>74</v>
      </c>
      <c r="G2" s="96" t="s">
        <v>116</v>
      </c>
      <c r="H2" s="97" t="s">
        <v>44</v>
      </c>
    </row>
    <row r="3" customFormat="false" ht="15" hidden="false" customHeight="false" outlineLevel="0" collapsed="false">
      <c r="A3" s="98" t="s">
        <v>23</v>
      </c>
      <c r="B3" s="8" t="n">
        <v>1</v>
      </c>
      <c r="C3" s="8" t="n">
        <v>18418.95</v>
      </c>
      <c r="D3" s="8" t="n">
        <v>47323.08</v>
      </c>
      <c r="E3" s="69" t="n">
        <f aca="false">SUM(D3/142)</f>
        <v>333.261126760563</v>
      </c>
      <c r="F3" s="8" t="n">
        <f aca="false">SUM(B3/D3*E3)</f>
        <v>0.00704225352112676</v>
      </c>
      <c r="G3" s="69" t="n">
        <f aca="false">SUM(C3*12*1.302)</f>
        <v>287777.6748</v>
      </c>
      <c r="H3" s="99" t="n">
        <f aca="false">SUM(F3*G3)/B3</f>
        <v>2026.60334366197</v>
      </c>
    </row>
    <row r="4" customFormat="false" ht="15" hidden="false" customHeight="false" outlineLevel="0" collapsed="false">
      <c r="A4" s="98" t="s">
        <v>26</v>
      </c>
      <c r="B4" s="8" t="n">
        <v>1</v>
      </c>
      <c r="C4" s="8" t="n">
        <v>18418.95</v>
      </c>
      <c r="D4" s="8" t="n">
        <v>47323.08</v>
      </c>
      <c r="E4" s="69" t="n">
        <f aca="false">SUM(D4/142)</f>
        <v>333.261126760563</v>
      </c>
      <c r="F4" s="8" t="n">
        <f aca="false">SUM(B4/D4*E4)</f>
        <v>0.00704225352112676</v>
      </c>
      <c r="G4" s="69" t="n">
        <f aca="false">SUM(C4*12*1.302)</f>
        <v>287777.6748</v>
      </c>
      <c r="H4" s="99" t="n">
        <f aca="false">SUM(F4*G4)/B4</f>
        <v>2026.60334366197</v>
      </c>
    </row>
    <row r="5" customFormat="false" ht="15" hidden="false" customHeight="false" outlineLevel="0" collapsed="false">
      <c r="A5" s="98" t="s">
        <v>27</v>
      </c>
      <c r="B5" s="8" t="n">
        <v>3.5</v>
      </c>
      <c r="C5" s="8" t="n">
        <v>64466.32</v>
      </c>
      <c r="D5" s="8" t="n">
        <v>47323.08</v>
      </c>
      <c r="E5" s="69" t="n">
        <f aca="false">SUM(D5/142)</f>
        <v>333.261126760563</v>
      </c>
      <c r="F5" s="8" t="n">
        <f aca="false">SUM(B5/D5*E5)</f>
        <v>0.0246478873239437</v>
      </c>
      <c r="G5" s="69" t="n">
        <f aca="false">SUM(C5*12*1.302)</f>
        <v>1007221.78368</v>
      </c>
      <c r="H5" s="99" t="n">
        <f aca="false">SUM(F5*G5)/B5</f>
        <v>7093.11115267606</v>
      </c>
    </row>
    <row r="6" customFormat="false" ht="15" hidden="false" customHeight="false" outlineLevel="0" collapsed="false">
      <c r="A6" s="100" t="s">
        <v>28</v>
      </c>
      <c r="B6" s="8" t="n">
        <v>5</v>
      </c>
      <c r="C6" s="8" t="n">
        <v>92094.75</v>
      </c>
      <c r="D6" s="8" t="n">
        <v>47323.08</v>
      </c>
      <c r="E6" s="69" t="n">
        <f aca="false">SUM(D6/142)</f>
        <v>333.261126760563</v>
      </c>
      <c r="F6" s="8" t="n">
        <f aca="false">SUM(B6/D6*E6)</f>
        <v>0.0352112676056338</v>
      </c>
      <c r="G6" s="69" t="n">
        <f aca="false">SUM(C6*12*1.302)</f>
        <v>1438888.374</v>
      </c>
      <c r="H6" s="99" t="n">
        <f aca="false">SUM(F6*G6)/B6</f>
        <v>10133.0167183099</v>
      </c>
    </row>
    <row r="7" customFormat="false" ht="15" hidden="false" customHeight="false" outlineLevel="0" collapsed="false">
      <c r="A7" s="98" t="s">
        <v>30</v>
      </c>
      <c r="B7" s="8" t="n">
        <v>1</v>
      </c>
      <c r="C7" s="69" t="n">
        <v>18418.953</v>
      </c>
      <c r="D7" s="8" t="n">
        <v>47323.08</v>
      </c>
      <c r="E7" s="69" t="n">
        <f aca="false">SUM(D7/142)</f>
        <v>333.261126760563</v>
      </c>
      <c r="F7" s="8" t="n">
        <f aca="false">SUM(B7/D7*E7)</f>
        <v>0.00704225352112676</v>
      </c>
      <c r="G7" s="69" t="n">
        <f aca="false">SUM(C7*12*1.302)</f>
        <v>287777.721672</v>
      </c>
      <c r="H7" s="99" t="n">
        <f aca="false">SUM(F7*G7)/B7</f>
        <v>2026.60367374648</v>
      </c>
    </row>
    <row r="8" customFormat="false" ht="15" hidden="false" customHeight="false" outlineLevel="0" collapsed="false">
      <c r="A8" s="98" t="s">
        <v>32</v>
      </c>
      <c r="B8" s="8" t="n">
        <v>0.5</v>
      </c>
      <c r="C8" s="8" t="n">
        <v>9209.48</v>
      </c>
      <c r="D8" s="8" t="n">
        <v>47323.08</v>
      </c>
      <c r="E8" s="69" t="n">
        <f aca="false">SUM(D8/142)</f>
        <v>333.261126760563</v>
      </c>
      <c r="F8" s="8" t="n">
        <f aca="false">SUM(B8/D8*E8)</f>
        <v>0.00352112676056338</v>
      </c>
      <c r="G8" s="69" t="n">
        <f aca="false">SUM(C8*12*1.302)</f>
        <v>143888.91552</v>
      </c>
      <c r="H8" s="99" t="n">
        <f aca="false">SUM(F8*G8)/B8</f>
        <v>1013.30222197183</v>
      </c>
    </row>
    <row r="9" customFormat="false" ht="15" hidden="false" customHeight="false" outlineLevel="0" collapsed="false">
      <c r="A9" s="98" t="s">
        <v>33</v>
      </c>
      <c r="B9" s="8" t="n">
        <v>0.5</v>
      </c>
      <c r="C9" s="8" t="n">
        <v>9209.48</v>
      </c>
      <c r="D9" s="8" t="n">
        <v>47323.08</v>
      </c>
      <c r="E9" s="69" t="n">
        <f aca="false">SUM(D9/142)</f>
        <v>333.261126760563</v>
      </c>
      <c r="F9" s="8" t="n">
        <f aca="false">SUM(B9/D9*E9)</f>
        <v>0.00352112676056338</v>
      </c>
      <c r="G9" s="69" t="n">
        <f aca="false">SUM(C9*12*1.302)</f>
        <v>143888.91552</v>
      </c>
      <c r="H9" s="99" t="n">
        <f aca="false">SUM(F9*G9)/B9</f>
        <v>1013.30222197183</v>
      </c>
    </row>
    <row r="10" customFormat="false" ht="15" hidden="false" customHeight="false" outlineLevel="0" collapsed="false">
      <c r="A10" s="98"/>
      <c r="B10" s="101" t="n">
        <f aca="false">SUM(B3:B9)</f>
        <v>12.5</v>
      </c>
      <c r="C10" s="92" t="n">
        <f aca="false">SUM(C3:C9)</f>
        <v>230236.883</v>
      </c>
      <c r="D10" s="8" t="n">
        <v>47323.08</v>
      </c>
      <c r="E10" s="8"/>
      <c r="F10" s="8"/>
      <c r="G10" s="8"/>
      <c r="H10" s="102" t="n">
        <f aca="false">SUM(H3:H9)</f>
        <v>25332.542676</v>
      </c>
    </row>
    <row r="11" customFormat="false" ht="15.75" hidden="false" customHeight="false" outlineLevel="0" collapsed="false">
      <c r="A11" s="103" t="s">
        <v>117</v>
      </c>
      <c r="B11" s="104" t="n">
        <f aca="false">SUM(B3:B9)</f>
        <v>12.5</v>
      </c>
      <c r="C11" s="105" t="n">
        <v>86521.8</v>
      </c>
      <c r="D11" s="8" t="n">
        <v>47323.08</v>
      </c>
      <c r="E11" s="105" t="n">
        <v>338.75</v>
      </c>
      <c r="F11" s="105" t="n">
        <f aca="false">SUM(B11/D11*E11)</f>
        <v>0.0894780094617679</v>
      </c>
      <c r="G11" s="106" t="n">
        <f aca="false">SUM(C11*12*1.302)</f>
        <v>1351816.6032</v>
      </c>
      <c r="H11" s="107" t="n">
        <f aca="false">SUM(F11*G11)/B11</f>
        <v>9676.62870493637</v>
      </c>
    </row>
  </sheetData>
  <mergeCells count="1">
    <mergeCell ref="A1:H1"/>
  </mergeCells>
  <printOptions headings="false" gridLines="false" gridLinesSet="true" horizontalCentered="false" verticalCentered="false"/>
  <pageMargins left="0.905555555555556" right="0.511805555555555" top="0.747916666666667" bottom="0.747916666666667" header="0.511805555555555" footer="0.511805555555555"/>
  <pageSetup paperSize="9" scale="9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14"/>
  <sheetViews>
    <sheetView showFormulas="false" showGridLines="true" showRowColHeaders="true" showZeros="true" rightToLeft="false" tabSelected="true" showOutlineSymbols="true" defaultGridColor="true" view="normal" topLeftCell="B1" colorId="64" zoomScale="75" zoomScaleNormal="75" zoomScalePageLayoutView="100" workbookViewId="0">
      <selection pane="topLeft" activeCell="M8" activeCellId="0" sqref="M8"/>
    </sheetView>
  </sheetViews>
  <sheetFormatPr defaultRowHeight="15" zeroHeight="false" outlineLevelRow="0" outlineLevelCol="0"/>
  <cols>
    <col collapsed="false" customWidth="true" hidden="false" outlineLevel="0" max="1" min="1" style="1" width="27.99"/>
    <col collapsed="false" customWidth="true" hidden="false" outlineLevel="0" max="2" min="2" style="1" width="11.57"/>
    <col collapsed="false" customWidth="true" hidden="false" outlineLevel="0" max="3" min="3" style="1" width="10.99"/>
    <col collapsed="false" customWidth="true" hidden="false" outlineLevel="0" max="4" min="4" style="1" width="9.71"/>
    <col collapsed="false" customWidth="true" hidden="false" outlineLevel="0" max="6" min="5" style="1" width="10.85"/>
    <col collapsed="false" customWidth="true" hidden="false" outlineLevel="0" max="7" min="7" style="1" width="10.12"/>
    <col collapsed="false" customWidth="true" hidden="false" outlineLevel="0" max="8" min="8" style="1" width="10.42"/>
    <col collapsed="false" customWidth="true" hidden="false" outlineLevel="0" max="9" min="9" style="1" width="7.15"/>
    <col collapsed="false" customWidth="true" hidden="false" outlineLevel="0" max="10" min="10" style="1" width="9.85"/>
    <col collapsed="false" customWidth="true" hidden="false" outlineLevel="0" max="11" min="11" style="1" width="8.71"/>
    <col collapsed="false" customWidth="true" hidden="false" outlineLevel="0" max="13" min="12" style="1" width="15.88"/>
    <col collapsed="false" customWidth="true" hidden="false" outlineLevel="0" max="14" min="14" style="1" width="15.42"/>
    <col collapsed="false" customWidth="true" hidden="false" outlineLevel="0" max="15" min="15" style="1" width="10.85"/>
    <col collapsed="false" customWidth="true" hidden="false" outlineLevel="0" max="16" min="16" style="1" width="17.59"/>
    <col collapsed="false" customWidth="true" hidden="false" outlineLevel="0" max="17" min="17" style="1" width="18.71"/>
    <col collapsed="false" customWidth="true" hidden="false" outlineLevel="0" max="18" min="18" style="1" width="19.14"/>
    <col collapsed="false" customWidth="true" hidden="false" outlineLevel="0" max="20" min="19" style="1" width="9.13"/>
    <col collapsed="false" customWidth="true" hidden="false" outlineLevel="0" max="21" min="21" style="1" width="13.02"/>
    <col collapsed="false" customWidth="true" hidden="false" outlineLevel="0" max="1025" min="22" style="1" width="9.13"/>
  </cols>
  <sheetData>
    <row r="1" customFormat="false" ht="15" hidden="false" customHeight="true" outlineLevel="0" collapsed="false">
      <c r="L1" s="108" t="s">
        <v>118</v>
      </c>
      <c r="M1" s="108"/>
      <c r="N1" s="108"/>
    </row>
    <row r="2" customFormat="false" ht="42" hidden="false" customHeight="true" outlineLevel="0" collapsed="false">
      <c r="L2" s="108" t="s">
        <v>119</v>
      </c>
      <c r="M2" s="108"/>
      <c r="N2" s="108"/>
    </row>
    <row r="3" customFormat="false" ht="33" hidden="false" customHeight="true" outlineLevel="0" collapsed="false">
      <c r="A3" s="109" t="s">
        <v>120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/>
      <c r="N3" s="110"/>
    </row>
    <row r="4" customFormat="false" ht="33" hidden="false" customHeight="true" outlineLevel="0" collapsed="false">
      <c r="A4" s="111"/>
      <c r="B4" s="111"/>
      <c r="C4" s="111"/>
      <c r="D4" s="111"/>
      <c r="E4" s="111"/>
      <c r="F4" s="111"/>
      <c r="G4" s="89" t="s">
        <v>121</v>
      </c>
      <c r="H4" s="89"/>
      <c r="I4" s="89"/>
      <c r="J4" s="89"/>
      <c r="K4" s="89"/>
      <c r="L4" s="89"/>
      <c r="M4" s="89"/>
      <c r="N4" s="110"/>
    </row>
    <row r="5" customFormat="false" ht="36" hidden="false" customHeight="true" outlineLevel="0" collapsed="false">
      <c r="A5" s="112" t="s">
        <v>122</v>
      </c>
      <c r="B5" s="112" t="s">
        <v>123</v>
      </c>
      <c r="C5" s="112"/>
      <c r="D5" s="112"/>
      <c r="E5" s="112" t="s">
        <v>124</v>
      </c>
      <c r="F5" s="112"/>
      <c r="G5" s="112"/>
      <c r="H5" s="112"/>
      <c r="I5" s="112"/>
      <c r="J5" s="112"/>
      <c r="K5" s="112"/>
      <c r="L5" s="112" t="s">
        <v>125</v>
      </c>
      <c r="M5" s="112" t="s">
        <v>126</v>
      </c>
      <c r="N5" s="112"/>
      <c r="O5" s="10"/>
      <c r="P5" s="113" t="s">
        <v>126</v>
      </c>
      <c r="Q5" s="113"/>
      <c r="R5" s="113"/>
    </row>
    <row r="6" customFormat="false" ht="15" hidden="false" customHeight="false" outlineLevel="0" collapsed="false">
      <c r="A6" s="112"/>
      <c r="B6" s="112" t="s">
        <v>127</v>
      </c>
      <c r="C6" s="112" t="s">
        <v>128</v>
      </c>
      <c r="D6" s="112" t="s">
        <v>129</v>
      </c>
      <c r="E6" s="112" t="s">
        <v>130</v>
      </c>
      <c r="F6" s="112" t="s">
        <v>131</v>
      </c>
      <c r="G6" s="112" t="s">
        <v>132</v>
      </c>
      <c r="H6" s="112" t="s">
        <v>133</v>
      </c>
      <c r="I6" s="112" t="s">
        <v>134</v>
      </c>
      <c r="J6" s="112" t="s">
        <v>135</v>
      </c>
      <c r="K6" s="112" t="s">
        <v>136</v>
      </c>
      <c r="L6" s="112"/>
      <c r="M6" s="112" t="s">
        <v>137</v>
      </c>
      <c r="N6" s="112" t="s">
        <v>138</v>
      </c>
      <c r="O6" s="10"/>
      <c r="P6" s="113" t="s">
        <v>139</v>
      </c>
      <c r="Q6" s="112" t="s">
        <v>137</v>
      </c>
      <c r="R6" s="112" t="s">
        <v>138</v>
      </c>
    </row>
    <row r="7" s="67" customFormat="true" ht="22.5" hidden="false" customHeight="false" outlineLevel="0" collapsed="false">
      <c r="A7" s="66" t="n">
        <v>1</v>
      </c>
      <c r="B7" s="66" t="n">
        <v>2</v>
      </c>
      <c r="C7" s="66" t="n">
        <v>3</v>
      </c>
      <c r="D7" s="66" t="n">
        <v>4</v>
      </c>
      <c r="E7" s="66" t="n">
        <v>5</v>
      </c>
      <c r="F7" s="66" t="n">
        <v>6</v>
      </c>
      <c r="G7" s="66" t="n">
        <v>7</v>
      </c>
      <c r="H7" s="66" t="n">
        <v>8</v>
      </c>
      <c r="I7" s="66" t="n">
        <v>9</v>
      </c>
      <c r="J7" s="66" t="n">
        <v>10</v>
      </c>
      <c r="K7" s="66" t="n">
        <v>11</v>
      </c>
      <c r="L7" s="65" t="s">
        <v>140</v>
      </c>
      <c r="M7" s="66" t="s">
        <v>141</v>
      </c>
      <c r="N7" s="66" t="n">
        <v>14</v>
      </c>
      <c r="O7" s="66" t="n">
        <v>15</v>
      </c>
      <c r="P7" s="66" t="s">
        <v>142</v>
      </c>
      <c r="Q7" s="66" t="s">
        <v>143</v>
      </c>
      <c r="R7" s="66" t="s">
        <v>144</v>
      </c>
    </row>
    <row r="8" customFormat="false" ht="60" hidden="false" customHeight="false" outlineLevel="0" collapsed="false">
      <c r="A8" s="114" t="s">
        <v>60</v>
      </c>
      <c r="B8" s="115" t="n">
        <f aca="false">SUM('Заработная плата'!I52)</f>
        <v>52536.6879787815</v>
      </c>
      <c r="C8" s="115" t="n">
        <f aca="false">SUM('Материальные затраты и ОЦДИ'!C8)</f>
        <v>1866.19718309859</v>
      </c>
      <c r="D8" s="115" t="n">
        <f aca="false">SUM('Иные затраты связ. с ОУ'!H5)</f>
        <v>2956.71134465466</v>
      </c>
      <c r="E8" s="115" t="n">
        <f aca="false">SUM('Оплата комунальных услуг'!J8)</f>
        <v>14100.12875</v>
      </c>
      <c r="F8" s="115" t="n">
        <f aca="false">SUM('Содержание объектов недв.имущ.'!H10)</f>
        <v>1497.91388888889</v>
      </c>
      <c r="G8" s="115" t="n">
        <f aca="false">'Содержание объектов,связь, тран'!H5</f>
        <v>150.32305589577</v>
      </c>
      <c r="H8" s="115" t="n">
        <f aca="false">SUM('Содержание объектов,связь, тран'!H8)</f>
        <v>42.9494445416486</v>
      </c>
      <c r="I8" s="115"/>
      <c r="J8" s="115" t="n">
        <f aca="false">'Зп не связ. с оказ.услуги '!H10</f>
        <v>25332.542676</v>
      </c>
      <c r="K8" s="115"/>
      <c r="L8" s="116" t="n">
        <f aca="false">SUM(B8:K8)</f>
        <v>98483.4543218611</v>
      </c>
      <c r="M8" s="116" t="n">
        <f aca="false">SUM(B8+C8+D8+G8+H8)</f>
        <v>57552.8690069721</v>
      </c>
      <c r="N8" s="116" t="n">
        <f aca="false">SUM(E8+F8+J8)</f>
        <v>40930.5853148889</v>
      </c>
      <c r="O8" s="117" t="n">
        <v>36</v>
      </c>
      <c r="P8" s="117" t="n">
        <f aca="false">SUM(L8*O8)</f>
        <v>3545404.355587</v>
      </c>
      <c r="Q8" s="117" t="n">
        <f aca="false">SUM(M8*O8)</f>
        <v>2071903.284251</v>
      </c>
      <c r="R8" s="117" t="n">
        <f aca="false">SUM(N8*O8)</f>
        <v>1473501.071336</v>
      </c>
    </row>
    <row r="9" customFormat="false" ht="105" hidden="false" customHeight="true" outlineLevel="0" collapsed="false">
      <c r="A9" s="8" t="s">
        <v>61</v>
      </c>
      <c r="B9" s="115" t="n">
        <f aca="false">SUM('Заработная плата'!I52)</f>
        <v>52536.6879787815</v>
      </c>
      <c r="C9" s="115" t="n">
        <f aca="false">SUM('Материальные затраты и ОЦДИ'!D8)</f>
        <v>1866.19718309859</v>
      </c>
      <c r="D9" s="115" t="n">
        <f aca="false">SUM('Иные затраты связ. с ОУ'!H5)</f>
        <v>2956.71134465466</v>
      </c>
      <c r="E9" s="115" t="n">
        <f aca="false">SUM('Оплата комунальных услуг'!J13)</f>
        <v>14766.6802909091</v>
      </c>
      <c r="F9" s="115" t="n">
        <f aca="false">SUM('Содержание объектов недв.имущ.'!H19)</f>
        <v>1330.46981818182</v>
      </c>
      <c r="G9" s="115" t="n">
        <f aca="false">SUM('Содержание объектов,связь, тран'!H4)</f>
        <v>150.32305589577</v>
      </c>
      <c r="H9" s="115" t="n">
        <f aca="false">SUM('Содержание объектов,связь, тран'!H8)</f>
        <v>42.9494445416486</v>
      </c>
      <c r="I9" s="115"/>
      <c r="J9" s="115" t="n">
        <f aca="false">'Зп не связ. с оказ.услуги '!H10</f>
        <v>25332.542676</v>
      </c>
      <c r="K9" s="115"/>
      <c r="L9" s="116" t="n">
        <f aca="false">SUM(B9:K9)</f>
        <v>98982.5617920631</v>
      </c>
      <c r="M9" s="116" t="n">
        <f aca="false">SUM(B9+C9+D9+G9+H9)</f>
        <v>57552.8690069721</v>
      </c>
      <c r="N9" s="116" t="n">
        <f aca="false">SUM(E9+F9+J9)</f>
        <v>41429.6927850909</v>
      </c>
      <c r="O9" s="117" t="n">
        <v>11</v>
      </c>
      <c r="P9" s="117" t="n">
        <f aca="false">SUM(L9*O9)</f>
        <v>1088808.17971269</v>
      </c>
      <c r="Q9" s="117" t="n">
        <f aca="false">SUM(M9*O9)</f>
        <v>633081.559076693</v>
      </c>
      <c r="R9" s="117" t="n">
        <f aca="false">SUM(N9*O9)</f>
        <v>455726.620636</v>
      </c>
    </row>
    <row r="10" customFormat="false" ht="60.75" hidden="false" customHeight="true" outlineLevel="0" collapsed="false">
      <c r="A10" s="8" t="s">
        <v>62</v>
      </c>
      <c r="B10" s="115" t="n">
        <f aca="false">SUM('Заработная плата'!I52)</f>
        <v>52536.6879787815</v>
      </c>
      <c r="C10" s="115" t="n">
        <f aca="false">SUM('Материальные затраты и ОЦДИ'!E8)</f>
        <v>1866.19718309859</v>
      </c>
      <c r="D10" s="115" t="n">
        <f aca="false">SUM('Иные затраты связ. с ОУ'!H5)</f>
        <v>2956.71134465466</v>
      </c>
      <c r="E10" s="115" t="n">
        <f aca="false">SUM('Оплата комунальных услуг'!J18)</f>
        <v>14151.4019454545</v>
      </c>
      <c r="F10" s="115" t="n">
        <f aca="false">SUM('Содержание объектов недв.имущ.'!H28)</f>
        <v>1275.03357575758</v>
      </c>
      <c r="G10" s="115" t="n">
        <f aca="false">SUM('Содержание объектов,связь, тран'!H4)</f>
        <v>150.32305589577</v>
      </c>
      <c r="H10" s="115" t="n">
        <f aca="false">SUM('Содержание объектов,связь, тран'!H8)</f>
        <v>42.9494445416486</v>
      </c>
      <c r="I10" s="115"/>
      <c r="J10" s="115" t="n">
        <f aca="false">'Зп не связ. с оказ.услуги '!H10</f>
        <v>25332.542676</v>
      </c>
      <c r="K10" s="115"/>
      <c r="L10" s="116" t="n">
        <f aca="false">SUM(B10:K10)</f>
        <v>98311.8472041843</v>
      </c>
      <c r="M10" s="116" t="n">
        <f aca="false">SUM(B10+C10+D10+G10+H10)</f>
        <v>57552.8690069721</v>
      </c>
      <c r="N10" s="116" t="n">
        <f aca="false">SUM(E10+F10+J10)</f>
        <v>40758.9781972121</v>
      </c>
      <c r="O10" s="117" t="n">
        <v>66</v>
      </c>
      <c r="P10" s="117" t="n">
        <f aca="false">SUM(L10*O10)</f>
        <v>6488581.91547616</v>
      </c>
      <c r="Q10" s="117" t="n">
        <f aca="false">SUM(M10*O10)</f>
        <v>3798489.35446016</v>
      </c>
      <c r="R10" s="117" t="n">
        <f aca="false">SUM(N10*O10)</f>
        <v>2690092.561016</v>
      </c>
    </row>
    <row r="11" customFormat="false" ht="72.75" hidden="false" customHeight="true" outlineLevel="0" collapsed="false">
      <c r="A11" s="8" t="s">
        <v>145</v>
      </c>
      <c r="B11" s="115" t="n">
        <f aca="false">SUM('Заработная плата'!I52)</f>
        <v>52536.6879787815</v>
      </c>
      <c r="C11" s="115" t="n">
        <f aca="false">SUM('Материальные затраты и ОЦДИ'!F8)</f>
        <v>1866.19718309859</v>
      </c>
      <c r="D11" s="115" t="n">
        <f aca="false">SUM('Иные затраты связ. с ОУ'!H5)</f>
        <v>2956.71134465466</v>
      </c>
      <c r="E11" s="115" t="n">
        <f aca="false">SUM('Оплата комунальных услуг'!J23)</f>
        <v>14502.9895714286</v>
      </c>
      <c r="F11" s="115" t="n">
        <f aca="false">SUM('Содержание объектов недв.имущ.'!H37)</f>
        <v>1306.71142857143</v>
      </c>
      <c r="G11" s="115" t="n">
        <f aca="false">SUM('Содержание объектов,связь, тран'!H4)</f>
        <v>150.32305589577</v>
      </c>
      <c r="H11" s="115" t="n">
        <f aca="false">SUM('Содержание объектов,связь, тран'!H8)</f>
        <v>42.9494445416486</v>
      </c>
      <c r="I11" s="115"/>
      <c r="J11" s="115" t="n">
        <f aca="false">'Зп не связ. с оказ.услуги '!H10</f>
        <v>25332.542676</v>
      </c>
      <c r="K11" s="115"/>
      <c r="L11" s="116" t="n">
        <f aca="false">SUM(B11:K11)</f>
        <v>98695.1126829722</v>
      </c>
      <c r="M11" s="116" t="n">
        <f aca="false">SUM(B11+C11+D11+G11+H11)</f>
        <v>57552.8690069721</v>
      </c>
      <c r="N11" s="116" t="n">
        <f aca="false">SUM(E11+F11+J11)</f>
        <v>41142.243676</v>
      </c>
      <c r="O11" s="117" t="n">
        <v>14</v>
      </c>
      <c r="P11" s="117" t="n">
        <f aca="false">SUM(L11*O11)</f>
        <v>1381731.57756161</v>
      </c>
      <c r="Q11" s="117" t="n">
        <f aca="false">SUM(M11*O11)</f>
        <v>805740.16609761</v>
      </c>
      <c r="R11" s="117" t="n">
        <f aca="false">SUM(N11*O11)</f>
        <v>575991.411464</v>
      </c>
    </row>
    <row r="12" customFormat="false" ht="62.25" hidden="false" customHeight="true" outlineLevel="0" collapsed="false">
      <c r="A12" s="8" t="s">
        <v>64</v>
      </c>
      <c r="B12" s="115" t="n">
        <f aca="false">SUM('Заработная плата'!I52)</f>
        <v>52536.6879787815</v>
      </c>
      <c r="C12" s="115" t="n">
        <f aca="false">SUM('Материальные затраты и ОЦДИ'!G8)</f>
        <v>1866.19718309859</v>
      </c>
      <c r="D12" s="115" t="n">
        <f aca="false">SUM('Иные затраты связ. с ОУ'!H5)</f>
        <v>2956.71134465466</v>
      </c>
      <c r="E12" s="115" t="n">
        <f aca="false">'Оплата комунальных услуг'!J27</f>
        <v>157.968142857143</v>
      </c>
      <c r="F12" s="115" t="n">
        <f aca="false">SUM('Содержание объектов недв.имущ.'!H46)</f>
        <v>1306.71142857143</v>
      </c>
      <c r="G12" s="115" t="n">
        <f aca="false">SUM('Содержание объектов,связь, тран'!H4)</f>
        <v>150.32305589577</v>
      </c>
      <c r="H12" s="115" t="n">
        <f aca="false">SUM('Содержание объектов,связь, тран'!H8)</f>
        <v>42.9494445416486</v>
      </c>
      <c r="I12" s="115"/>
      <c r="J12" s="115" t="n">
        <f aca="false">'Зп не связ. с оказ.услуги '!H10</f>
        <v>25332.542676</v>
      </c>
      <c r="K12" s="115"/>
      <c r="L12" s="116" t="n">
        <f aca="false">SUM(B12:K12)</f>
        <v>84350.0912544007</v>
      </c>
      <c r="M12" s="116" t="n">
        <f aca="false">SUM(B12+C12+D12+G12+H12)</f>
        <v>57552.8690069721</v>
      </c>
      <c r="N12" s="116" t="n">
        <f aca="false">SUM(E12+F12+J12)</f>
        <v>26797.2222474286</v>
      </c>
      <c r="O12" s="117" t="n">
        <v>14</v>
      </c>
      <c r="P12" s="117" t="n">
        <f aca="false">SUM(L12*O12)</f>
        <v>1180901.27756161</v>
      </c>
      <c r="Q12" s="117" t="n">
        <f aca="false">SUM(M12*O12)</f>
        <v>805740.16609761</v>
      </c>
      <c r="R12" s="117" t="n">
        <f aca="false">SUM(N12*O12)</f>
        <v>375161.111464</v>
      </c>
    </row>
    <row r="13" customFormat="false" ht="100.5" hidden="false" customHeight="true" outlineLevel="0" collapsed="false">
      <c r="A13" s="8" t="s">
        <v>65</v>
      </c>
      <c r="B13" s="115" t="n">
        <f aca="false">'Заработная плата'!I52</f>
        <v>52536.6879787815</v>
      </c>
      <c r="C13" s="115" t="n">
        <f aca="false">'Материальные затраты и ОЦДИ'!H8</f>
        <v>1866.19718309859</v>
      </c>
      <c r="D13" s="115" t="n">
        <f aca="false">'Иные затраты связ. с ОУ'!H5</f>
        <v>2956.71134465466</v>
      </c>
      <c r="E13" s="115" t="n">
        <f aca="false">'Оплата комунальных услуг'!J32</f>
        <v>663.4662</v>
      </c>
      <c r="F13" s="115" t="n">
        <f aca="false">'Содержание объектов недв.имущ.'!H55</f>
        <v>5488.188</v>
      </c>
      <c r="G13" s="115" t="n">
        <f aca="false">'Содержание объектов,связь, тран'!H5</f>
        <v>150.32305589577</v>
      </c>
      <c r="H13" s="115" t="n">
        <f aca="false">'Содержание объектов,связь, тран'!H9</f>
        <v>42.9494445416486</v>
      </c>
      <c r="I13" s="115"/>
      <c r="J13" s="115" t="n">
        <f aca="false">'Зп не связ. с оказ.услуги '!H10</f>
        <v>25332.542676</v>
      </c>
      <c r="K13" s="115"/>
      <c r="L13" s="116" t="n">
        <f aca="false">SUM(B13:K13)</f>
        <v>89037.0658829721</v>
      </c>
      <c r="M13" s="116" t="n">
        <f aca="false">SUM(B13+C13+D13+G13+H13)</f>
        <v>57552.8690069721</v>
      </c>
      <c r="N13" s="116" t="n">
        <f aca="false">SUM(E13+F13+J13)</f>
        <v>31484.196876</v>
      </c>
      <c r="O13" s="117" t="n">
        <v>1</v>
      </c>
      <c r="P13" s="117" t="n">
        <f aca="false">SUM(L13*O13)</f>
        <v>89037.0658829721</v>
      </c>
      <c r="Q13" s="117" t="n">
        <f aca="false">SUM(M13*O13)</f>
        <v>57552.8690069721</v>
      </c>
      <c r="R13" s="117" t="n">
        <f aca="false">SUM(N13*O13)</f>
        <v>31484.196876</v>
      </c>
    </row>
    <row r="14" customFormat="false" ht="15" hidden="false" customHeight="false" outlineLevel="0" collapsed="false">
      <c r="L14" s="118"/>
      <c r="M14" s="118"/>
      <c r="N14" s="118"/>
      <c r="O14" s="119" t="n">
        <f aca="false">SUM(O8:O13)</f>
        <v>142</v>
      </c>
      <c r="P14" s="119" t="n">
        <f aca="false">SUM(P8:P13)</f>
        <v>13774464.371782</v>
      </c>
      <c r="Q14" s="119" t="n">
        <f aca="false">SUM(Q8:Q13)</f>
        <v>8172507.39899004</v>
      </c>
      <c r="R14" s="119" t="n">
        <f aca="false">SUM(R8:R13)</f>
        <v>5601956.972792</v>
      </c>
    </row>
  </sheetData>
  <mergeCells count="10">
    <mergeCell ref="L1:N1"/>
    <mergeCell ref="L2:N2"/>
    <mergeCell ref="A3:L3"/>
    <mergeCell ref="G4:M4"/>
    <mergeCell ref="A5:A6"/>
    <mergeCell ref="B5:D5"/>
    <mergeCell ref="E5:K5"/>
    <mergeCell ref="L5:L6"/>
    <mergeCell ref="M5:N5"/>
    <mergeCell ref="P5:R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2018-11-12T13:39:37Z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